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EDMETI NABAVE SLUŽBE ZA ODRŽAVANJE\ODRŽAVANJE I POPRAVAK INDUSTRIJSKIH, SEKCIJSKIH, ROLO I GARAŽNIH VRATA\"/>
    </mc:Choice>
  </mc:AlternateContent>
  <xr:revisionPtr revIDLastSave="0" documentId="13_ncr:1_{2EBE4E52-6360-4213-8770-E4FB809E15ED}" xr6:coauthVersionLast="47" xr6:coauthVersionMax="47" xr10:uidLastSave="{00000000-0000-0000-0000-000000000000}"/>
  <bookViews>
    <workbookView xWindow="-120" yWindow="-120" windowWidth="29040" windowHeight="15720" activeTab="1" xr2:uid="{28C49DEE-7842-4A83-AA13-7D268C8D1730}"/>
  </bookViews>
  <sheets>
    <sheet name="Troškovnik potrebe korisnici" sheetId="2" r:id="rId1"/>
    <sheet name="TROŠKOVNIK - objedinjen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2" l="1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06" i="2"/>
  <c r="I69" i="2"/>
  <c r="I70" i="2"/>
  <c r="I71" i="2"/>
  <c r="I72" i="2"/>
  <c r="I73" i="2"/>
  <c r="I74" i="2"/>
  <c r="I75" i="2"/>
  <c r="I76" i="2"/>
  <c r="I77" i="2"/>
  <c r="I78" i="2"/>
  <c r="I79" i="2"/>
  <c r="I58" i="2"/>
  <c r="I59" i="2"/>
  <c r="I60" i="2"/>
  <c r="I61" i="2"/>
  <c r="I62" i="2"/>
  <c r="I63" i="2"/>
  <c r="I64" i="2"/>
  <c r="I65" i="2"/>
  <c r="I66" i="2"/>
  <c r="I67" i="2"/>
  <c r="I68" i="2"/>
  <c r="I46" i="2"/>
  <c r="I47" i="2"/>
  <c r="I48" i="2"/>
  <c r="I49" i="2"/>
  <c r="I50" i="2"/>
  <c r="I51" i="2"/>
  <c r="I52" i="2"/>
  <c r="I53" i="2"/>
  <c r="I54" i="2"/>
  <c r="I55" i="2"/>
  <c r="I56" i="2"/>
  <c r="I57" i="2"/>
  <c r="I35" i="2"/>
  <c r="I36" i="2"/>
  <c r="I37" i="2"/>
  <c r="I38" i="2"/>
  <c r="I39" i="2"/>
  <c r="I40" i="2"/>
  <c r="I41" i="2"/>
  <c r="I42" i="2"/>
  <c r="I43" i="2"/>
  <c r="I44" i="2"/>
  <c r="I45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5" i="2"/>
  <c r="I16" i="2"/>
  <c r="I17" i="2"/>
  <c r="I18" i="2"/>
  <c r="I19" i="2"/>
  <c r="I20" i="2"/>
  <c r="I21" i="2"/>
  <c r="I13" i="2"/>
  <c r="I14" i="2"/>
  <c r="I5" i="2"/>
  <c r="I6" i="2"/>
  <c r="I7" i="2"/>
  <c r="I8" i="2"/>
  <c r="I9" i="2"/>
  <c r="I10" i="2"/>
  <c r="I11" i="2"/>
  <c r="I12" i="2"/>
  <c r="I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3" i="2"/>
  <c r="A92" i="2"/>
  <c r="A89" i="2"/>
  <c r="A86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<sst xmlns="http://schemas.openxmlformats.org/spreadsheetml/2006/main" count="685" uniqueCount="207">
  <si>
    <t>Opis</t>
  </si>
  <si>
    <t>Godišnje održavanje sekcijskih vrata s motornim pogonom proizvođača "BENINCA CAMPANA TRANS" na hali br.7 JANKOMIR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</si>
  <si>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ZAHVAT</t>
  </si>
  <si>
    <t>Godišnje održavanje sekcijskih vrata s motornim pogonom proizvođača "AMCRO-TEHNIKA" na hali br.4 JANKOMIR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</si>
  <si>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"FERO-TEHNIKA" na hali br.6 JANKOMIR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</si>
  <si>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"Crawford" i "GCW 15" na hali br.10 - JANKOMIR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</si>
  <si>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"FERO-TEHNIKA" na hali br. 1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</si>
  <si>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"PRONO" na hali br.2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</si>
  <si>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"PRONO" na hali br.7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</si>
  <si>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"FERO-TEHNIKA" na hali br.9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</si>
  <si>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"PRONO" ""BRASELMANN" I "CRAWFORD" na hali br.10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</si>
  <si>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"MEDO METAL" I ""PRONO"  na hali br.11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</si>
  <si>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"HORMANN" na lokacijama u Direkciji ZGH, Vukovarska 41-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</si>
  <si>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"HORMANN" na lokacijama Jankomir i Žitnjak-skladišta zakupnika-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</si>
  <si>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Industrijska sekcijska vrata proizvođača HAFA-CRAWFORD tip 542 HS - panel (bez pješačkih vrata)</t>
  </si>
  <si>
    <t>m2</t>
  </si>
  <si>
    <t>Industrijska sekcijska vrata proizvođača HAFA-CRAWFORD tip 542 HS : dolnji AL profil s gumom</t>
  </si>
  <si>
    <t>m</t>
  </si>
  <si>
    <t>Industrijska sekcijska vrata proizvođača HAFA-CRAWFORD tip 542 HS: Prozor s dihtungom</t>
  </si>
  <si>
    <t>kom</t>
  </si>
  <si>
    <t>Industrijska sekcijska vrata proizvođača HAFA-CRAWFORD tip 542 HS : Sajla  za vrata</t>
  </si>
  <si>
    <t>Industrijska sekcijska vrata proizvođača HAFA-CRAWFORD tip 542 HS : Šarnir vezni srednji </t>
  </si>
  <si>
    <t>Industrijska sekcijska vrata proizvođača HAFA-CRAWFORD tip 542 HS : Šarnir vezni bočni </t>
  </si>
  <si>
    <t>Industrijska sekcijska vrata proizvođača HAFA-CRAWFORD tip 542 HS: Kotač  vodilice</t>
  </si>
  <si>
    <t>Industrijska sekcijska vrata proizvođača HAFA-CRAWFORD tip 542 HS: Motor za sekcijska vrata CDM-9</t>
  </si>
  <si>
    <t xml:space="preserve">Industrijska sekcijska vrata proizvođača HAFA-CRAWFORD tip 542 HS: Elektroničke kartice upravljanja za motor </t>
  </si>
  <si>
    <t>Industrijska sekcijska vrata proizvođača HAFA-CRAWFORD tip 542 HS : donji AL profil s gumom</t>
  </si>
  <si>
    <t>Industrijska sekcijska vrata proizvođača HAFA-CRAWFORD tip 542 HS: Prozor s brtvom</t>
  </si>
  <si>
    <t>Industrijska sekcijska vrata proizvođača HORMANN - panel (bez pješačkih vrata)</t>
  </si>
  <si>
    <t>Industrijska sekcijska vrata proizvođača HORMANN : donji AL profil s gumom</t>
  </si>
  <si>
    <t>Industrijska sekcijska vrata proizvođača HORMANN: Prozor s brtvom</t>
  </si>
  <si>
    <t>Industrijska sekcijska vrata proizvođača HORMANN : Sajla  za vrata</t>
  </si>
  <si>
    <t>Industrijska sekcijska vrata proizvođača HORMANN : Šarnir vezni srednji </t>
  </si>
  <si>
    <t>Industrijska sekcijska vrata proizvođača HORMANN : Šarnir vezni bočni </t>
  </si>
  <si>
    <t>Industrijska sekcijska vrata proizvođača HORMANN: Kotač  vodilice</t>
  </si>
  <si>
    <t>Industrijska sekcijska vrata proizvođača HORMANN: Motor za sekcijska vrata</t>
  </si>
  <si>
    <t>Industrijska sekcijska vrata proizvođača HORMANN: Elektroničke kartice upravljanja za motor</t>
  </si>
  <si>
    <t>Industrijska sekcijska vrata proizvođač "FERO-TEHNIKA": Donji ili gornji aluminijski profil</t>
  </si>
  <si>
    <t>Industrijska sekcijska vrata proizvođač "FERO-TEHNIKA": Donje brtve</t>
  </si>
  <si>
    <t>Industrijska sekcijska vrata proizvođač "FERO-TEHNIKA": Brtva dovratnika niska </t>
  </si>
  <si>
    <t>Industrijska sekcijska vrata proizvođač "FERO-TEHNIKA": Brtva dovratnika visoka</t>
  </si>
  <si>
    <t>Industrijska sekcijska vrata proizvođač "FERO-TEHNIKA": Bočni pant   </t>
  </si>
  <si>
    <t>Industrijska sekcijska vrata proizvođač "FERO-TEHNIKA": Srednji pant  </t>
  </si>
  <si>
    <t>Industrijska sekcijska vrata proizvođač "FERO-TEHNIKA": Donji nosač alu</t>
  </si>
  <si>
    <t>Industrijska sekcijska vrata proizvođač "FERO-TEHNIKA": Donji nosač s kočnicom </t>
  </si>
  <si>
    <t>Industrijska sekcijska vrata proizvođač "FERO-TEHNIKA":Gornji nosač  </t>
  </si>
  <si>
    <t>Industrijska sekcijska vrata proizvođač "FERO-TEHNIKA":Kotač s osovinom kraći   </t>
  </si>
  <si>
    <t>Industrijska sekcijska vrata proizvođač "FERO-TEHNIKA":Kotač s osovinom duži</t>
  </si>
  <si>
    <t>Industrijska sekcijska vrata proizvođač "FERO-TEHNIKA":Sajla d=4mm l=7m </t>
  </si>
  <si>
    <t>Industrijska sekcijska vrata proizvođač "FERO-TEHNIKA":Vodilice i dovratnika (1m)  </t>
  </si>
  <si>
    <t>Industrijska sekcijska vrata proizvođač "FERO-TEHNIKA":Vodilice i dovratnika (2m)  </t>
  </si>
  <si>
    <t>Industrijska sekcijska vrata proizvođač "FERO-TEHNIKA":Unutarnja rigla</t>
  </si>
  <si>
    <t>Industrijska sekcijska vrata proizvođač "FERO-TEHNIKA":Odbojnik s oprugom </t>
  </si>
  <si>
    <t>Industrijska sekcijska vrata proizvođač "MEDO-METALI"  tip IV-EMP: Štok</t>
  </si>
  <si>
    <t>Industrijska sekcijska vrata proizvođač "MEDO-METALI"  tip IV-EMP: Vodilica </t>
  </si>
  <si>
    <t>Industrijska sekcijska vrata proizvođač "MEDO-METALI"  tip IV-EMP: Mehanizam torzionih opruga D=150 mm, L=6 m </t>
  </si>
  <si>
    <t>Industrijska sekcijska vrata proizvođač "MEDO-METALI"  tip IV-EMP: Bočni nosač osovine HL 164 </t>
  </si>
  <si>
    <t>Industrijska sekcijska vrata proizvođač "MEDO-METALI"  tip IV-EMP: Srednji nosač osovina HL 120, o 150</t>
  </si>
  <si>
    <t>Industrijska sekcijska vrata proizvođač "MEDO-METALI"  tip IV-EMP: Al-bubanj FF-VL18</t>
  </si>
  <si>
    <t>PAR</t>
  </si>
  <si>
    <t>Industrijska sekcijska vrata proizvođač "MEDO-METALI"  tip IV-EMP: Al-napinjač opruge D=100 mm</t>
  </si>
  <si>
    <t>Industrijska sekcijska vrata proizvođač "MEDO-METALI"  tip IV-EMP: Osovina 1-L=6,0 m</t>
  </si>
  <si>
    <t>Industrijska sekcijska vrata proizvođač "MEDO-METALI"  tip IV-EMP: Utjerni klin 8x8</t>
  </si>
  <si>
    <t>Industrijska sekcijska vrata proizvođač "MEDO-METALI"  tip IV-EMP: Spojnica osovine 1"</t>
  </si>
  <si>
    <t>Industrijska sekcijska vrata proizvođač "MEDO-METALI"  tip IV-EMP: Al-napinjač opruge D=150 mm</t>
  </si>
  <si>
    <t>Industrijska sekcijska vrata proizvođač "MEDO-METALI"  tip IV-EMP: Torziona opruga</t>
  </si>
  <si>
    <t>kg</t>
  </si>
  <si>
    <t>Industrijska sekcijska vrata proizvođač "MEDO-METALI"  tip IV-EMP: Čelično pocinčano uže o 4mm sa napinjačem H=12,0 m</t>
  </si>
  <si>
    <t>komplet</t>
  </si>
  <si>
    <t>Industrijska sekcijska vrata proizvođač "MEDO-METALI"  tip IV-EMP: Izolirani panel 40 mm RAL-9002</t>
  </si>
  <si>
    <t>Industrijska sekcijska vrata proizvođač "MEDO-METALI"  tip IV-EMP:Nosivi profil gornje gume</t>
  </si>
  <si>
    <t>Industrijska sekcijska vrata proizvođač "MEDO-METALI"  tip IV-EMP:Donja guma</t>
  </si>
  <si>
    <t>Industrijska sekcijska vrata proizvođač "MEDO-METALI"  tip IV-EMP:C profil pocinčani za donju gumu</t>
  </si>
  <si>
    <t>Industrijska sekcijska vrata proizvođač "MEDO-METALI"  tip IV-EMP:Bočna gornja guma</t>
  </si>
  <si>
    <t>Industrijska sekcijska vrata proizvođač "MEDO-METALI"  tip IV-EMP:Bočni pant sa kotačem</t>
  </si>
  <si>
    <t>kpl</t>
  </si>
  <si>
    <t>Industrijska sekcijska vrata proizvođač "MEDO-METALI"  tip IV-EMP:Ženski pant</t>
  </si>
  <si>
    <t>Industrijska sekcijska vrata proizvođač "MEDO-METALI"  tip IV-EMP:Cjevčica 8x1</t>
  </si>
  <si>
    <t>Industrijska sekcijska vrata proizvođač "MEDO-METALI"  tip IV-EMP:Muški pant-bočni</t>
  </si>
  <si>
    <t>Industrijska sekcijska vrata proizvođač "MEDO-METALI"  tip IV-EMP:Osovina sa kotačem</t>
  </si>
  <si>
    <t>Industrijska sekcijska vrata proizvođač "MEDO-METALI"  tip IV-EMP:Nosač kotača</t>
  </si>
  <si>
    <t>Industrijska sekcijska vrata proizvođač "MEDO-METALI"  tip IV-EMP:Plastična puškica za nosač kotača</t>
  </si>
  <si>
    <t>Industrijska sekcijska vrata proizvođač "MEDO-METALI"  tip IV-EMP:Srednji pant</t>
  </si>
  <si>
    <t>Industrijska sekcijska vrata proizvođač "MEDO-METALI"  tip IV-EMP: Sigurnosna kočnica</t>
  </si>
  <si>
    <t>Motor - reduktor "univerzalni bočni " za industrijska sekcijska vrata  s elektronikom za upravljanjei i  opto-sigurnosnim setom .</t>
  </si>
  <si>
    <t>Godišnje održavanje sekcijskih vrata s motornim pogonom proizvođača "CRAWFORD,ASSA ABLOY" TIP OH1042P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</si>
  <si>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Godišnje održavanje sekcijskih vrata s motornim pogonom proizvođača "SC poliuretan, NOVASISTEM ITALIA" sa unutarnjim motorom ili bočnim reduktorom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</si>
  <si>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>"Godišnje održavanje sekcijskih rolo vrata proizvođača: TIP ISEA na lokaciji tržnica DUBEC skladišta zakupnika</t>
  </si>
  <si>
    <t>obuhvaća slijedeće:</t>
  </si>
  <si>
    <t xml:space="preserve">- pregled dijelova i mehaničkog djelovanja; pregled pogona, pregled prijenosnih i nosivih elemenata; pregled sigurnosnih i zaštitnih elemenata;  </t>
  </si>
  <si>
    <t>Nakon izvršenog pregleda potrebno je ispuniti servisni list, te navesti sve potrebne napomene i primjedbe"</t>
  </si>
  <si>
    <t xml:space="preserve">Godišnje održavanje sekcijskih vrata proizvođača: Crawford-Hafa TIP 542 na lokaciji Veletržnica        </t>
  </si>
  <si>
    <t xml:space="preserve">obuhvaća slijedeće:  </t>
  </si>
  <si>
    <t>- kontrolu stanja svih nepokretnih i pokretnih dijelova na funkcionalnost, fizičko i opće stanje, eventualna mehanička oštećenja, učvršćenost spojeva, korozije i   njihov utjecaj na sigurnost, nosiva konstrukcija, štitnici vodilica, vodilice vrata, sekcije, spiralni kabel i drugi električni vodovi,prozori, brtvljenje, sustav za zatvaranje vrata u slučaju nestanka struje, zaključavanje, usporivača - odbojnika, veznih elemenata, povratnih sajli, itd.- podešavanje rada sekcijskih vrata i  pripadajućih sklopova, električnih i sigurnosnih uređaja, električnih prekidača, pogona, prijenosa,  brzine podizanja vrta,sigurnosne kočnice, upravljanje...prema opisu iz troškovnika</t>
  </si>
  <si>
    <t xml:space="preserve">Godišnje održavanje elektro hidraulične pretovarne rampe proizvođača:Cawford-Hafa tip Teledock na lokaciji Veltržnica     </t>
  </si>
  <si>
    <t xml:space="preserve">obuhvaća slijedeće: </t>
  </si>
  <si>
    <t>-kontrolu stanja svih nepokretnih i pokretnih dijelova na funkcionalnost, fizičko i opće stanje, eventualna mehanička oštećenja – samonosiva konstrukcija, brtvljenje i curenja ulja, radni tlak u hidrauličkim sklopovima, učvršćenost spojeva, korozije i njihov utjecaj na sigurnost, nosiva konstrukcija, ležajevi, električni vodovi, odbojnici, veznih elemenata. - podešavanje rada elektro-hidrauličnih pretovarnih rampi i pripadajućih sklopova, agregata,  električnih i sigurnosnih uređaja, prekidača, brzine podizanja rampi i teleskopa, sigurnosni uređaji, upravljanje ....prema opisu iz troškovnika</t>
  </si>
  <si>
    <t>"Godišnje održavanje  zaštitne zavjese – Dock Shelteri proizvođača: Crawford-Hafa na lokaciji: Veletržnica</t>
  </si>
  <si>
    <t xml:space="preserve">- kontrolu fizičkog i općeg stanja na funkcionalnost, eventualna mehanička oštećenja, brtvljenje, učvršćenost i sigurnost sa podešavanjem </t>
  </si>
  <si>
    <t>- kontrolu stanja nosive konstrukcije i učvršćenost na zidu</t>
  </si>
  <si>
    <t>- kontrolu stanja nosivih elemenata i povratnog okvira zaštitne zavjese</t>
  </si>
  <si>
    <t>- brtvljenje zaštitnog veznog platna s povratnim aluminijskim okvirom</t>
  </si>
  <si>
    <t>- kontrolu top-platna zaštitne zavjese</t>
  </si>
  <si>
    <t>- kontrolu bočnih platana zaštitne zavjese</t>
  </si>
  <si>
    <t>- kontrolu veznih elemenata i podešavanje</t>
  </si>
  <si>
    <t>- rad na izmjeni oštećenih dijelova ili sitih potrošnih dijelova bitnih za funkcioniranje i nesmetan rad</t>
  </si>
  <si>
    <t>Nakon izvršenog pregleda potrebno je ispuniti servisni list, te navesti sve potrebne napomene i primjedbe. "</t>
  </si>
  <si>
    <t xml:space="preserve">Godišnje održavanje rolo vrata proizvođača: Promotec na lokaciji Veletržnica  </t>
  </si>
  <si>
    <t>- kontrolu stanja svih nepokretnih i pokretnih dijelova na funkcionalnost, fizičko i opće stanje, eventualna mehanička oštećenja, učvršćenost spojeva, korozije i   njihov utjecaj na sigurnost, nosiva konstrukcija, štitnici vodilica, vodilice vrata, sekcije, spiralni kabel i drugi električni vodovi, prozori, brtvljenje, sustav za zatvaranje vrata u slučaju nestanka struje, zaključavanje, usporivača - odbojnika, veznih elemenata, povratnih sajli - podešavanje rada rolo vrata i  pripadajućih sklopova, električnih i sigurnosnih uređaja, električnih prekidača, pogona, prijenosa,  brzine podizanja vrta,sigurnosne kočnice, upravljanje – upravljačka kutija, sklopka, prekidači, sigurnosni kutnici, automatskog rada pojedinih funkcija,signalizacije,...prem opisu iz troškovnika</t>
  </si>
  <si>
    <t>Upravljanje za hidrauličnu pretovarnu rampu Crawford-Hafa tip Teledock</t>
  </si>
  <si>
    <t>Glavna elektronička kartica u upravljanju za hidrauličnu pretovarnu rampu Crawford-Hafa tip Teledock</t>
  </si>
  <si>
    <t>Bočna elektronička kartica u upravljanju za hidrauličnu pretovarnu rampu Crawford-Hafa tip Teledock</t>
  </si>
  <si>
    <t>Kablovi (set) za hidrauličnu pretovarnu rampu Crawford-Hafa tip Teledock</t>
  </si>
  <si>
    <t>Agregat za hidrauličnu pretovarnu rampu Crawford-Hafa tip Teledock</t>
  </si>
  <si>
    <t>Rezervoar za hidrauličnu pretovarnu rampu Crawford-Hafa tip Teledock</t>
  </si>
  <si>
    <t>Magnetni ventil za hidrauličnu pretovarnu rampu Crawford-Hafa tip Teledock</t>
  </si>
  <si>
    <t>Hidrualično crijevo za hidrauličnu pretovarnu rampu Crawford-Hafa tip Teledock</t>
  </si>
  <si>
    <t>Podizni cilindar za hidrauličnu pretovarnu rampu Crawford-Hafa tip Teledock</t>
  </si>
  <si>
    <t>Cilindar za klapnu za hidrauličnu pretovarnu rampu Crawford-Hafa tip Teledock</t>
  </si>
  <si>
    <t>Grebenasta sklopka za hidrauličnu pretovarnu rampu Crawford-Hafa tip Teledock</t>
  </si>
  <si>
    <t>Hidraulično ulje za hidrauličnu pretovarnu rampu Crawford-Hafa tip Teledock</t>
  </si>
  <si>
    <t>L</t>
  </si>
  <si>
    <t>Gornje platno za dock shelter  Crawford-Hafa tip Teledock</t>
  </si>
  <si>
    <t>Prednje gornje platno za dock shelterCrawford-Hafa tip Teledock</t>
  </si>
  <si>
    <t>Prednje bočno platno (lijevo ili desno) za dock shelter Crawford-Hafa tip Teledock</t>
  </si>
  <si>
    <t>Bočno platno (lijevo ili desno) za dock shelter Crawford-Hafa tip Teledock</t>
  </si>
  <si>
    <t>Bočno vezno platno za dock shelter Crawford-Hafa tip Teledock</t>
  </si>
  <si>
    <t>Profil prednji bočni za dock shelter Crawford-Hafa tip Teledock</t>
  </si>
  <si>
    <t>Ručka čelična za dock shelter Crawford-Hafa tip Teledock</t>
  </si>
  <si>
    <t>Elastično uže za dock shelter Crawford-Hafat ip Teledock</t>
  </si>
  <si>
    <t>Redoviti godišnji servis industrijskih harmonika vrata proizvođač "SEIP srl" sukladno tvorničkim listama i uputstvima proizvođača na lokaciji Radnička cesta 82</t>
  </si>
  <si>
    <t>Industrijska harmonika vrata proizvođač "SEIP srl": FLOOR STRIKER FOR CREMONE BOLT, IN INOX STEEL AISI 430, THK. 20/10</t>
  </si>
  <si>
    <t>Industrijska harmonika vrata proizvođač "SEIP srl": Desna vodilica 18/10 50X50</t>
  </si>
  <si>
    <t>Industrijska harmonika vrata proizvođač "SEIP srl": Brtva desne vodilice EPDM</t>
  </si>
  <si>
    <t>Industrijska harmonika vrata proizvođač "SEIP srl": Unutarnja ručka desna</t>
  </si>
  <si>
    <t>Industrijska harmonika vrata proizvođač "SEIP srl": Lijeva vodilica 18/10 50X50</t>
  </si>
  <si>
    <t>Industrijska harmonika vrata proizvođač "SEIP srl": Brtva lijeve vodilice EPDM</t>
  </si>
  <si>
    <t>Industrijska harmonika vrata proizvođač "SEIP srl": Gornja vodilica</t>
  </si>
  <si>
    <t>Industrijska harmonika vrata proizvođač "SEIP srl": Maska gornje vodilice (bojana)</t>
  </si>
  <si>
    <t>Industrijska harmonika vrata proizvođač "SEIP srl": Pričvrsni šarniri za vertikalnu vodilicu</t>
  </si>
  <si>
    <t>Industrijska harmonika vrata proizvođač "SEIP srl": Krilo vrata (panel)</t>
  </si>
  <si>
    <t>Industrijska harmonika vrata proizvođač "SEIP srl": Fiksni prozor</t>
  </si>
  <si>
    <t>Industrijska harmonika vrata proizvođač "SEIP srl": Pješačka vrata</t>
  </si>
  <si>
    <t>Industrijska harmonika vrata proizvođač "SEIP srl": Panik letva</t>
  </si>
  <si>
    <t>Industrijska harmonika vrata proizvođač "SEIP srl": Brava pješačkih vrata</t>
  </si>
  <si>
    <t>Industrijska harmonika vrata proizvođač "SEIP srl": Vertikalna brtva između panela</t>
  </si>
  <si>
    <t>Industrijska harmonika vrata proizvođač "SEIP srl": Četka za donje panele</t>
  </si>
  <si>
    <t>Industrijska harmonika vrata proizvođač "SEIP srl": Crni šarniri za panele</t>
  </si>
  <si>
    <t>Industrijska harmonika vrata proizvođač "SEIP srl": CREMONE BOLT ROD WITH HANDLE, GUIDE PIN'S ROLLER FOR CREMONE BOLT ROD, GALVANIZED WHITE</t>
  </si>
  <si>
    <t>Industrijska harmonika vrata proizvođač "SEIP srl": GUIDE PIN'S ROLLER FOR CREMONE BOLT ROD, GALVANIZED WHITE</t>
  </si>
  <si>
    <t>Industrijska harmonika vrata proizvođač "SEIP srl": INOX CREMONE BOLT ROD REINFORCEMENT, THK. 20/10</t>
  </si>
  <si>
    <t>Industrijska harmonika vrata proizvođač "SEIP srl": Maska vertikalne vodilice (bojana)</t>
  </si>
  <si>
    <t>Industrijska harmonika vrata proizvođač "SEIP srl": Crna ručka</t>
  </si>
  <si>
    <t>Industrijska harmonika vrata proizvođač "SEIP srl": Profili za pješačka vrata</t>
  </si>
  <si>
    <t>Industrijska harmonika vrata proizvođač "SEIP srl": Donji aluminijski profil</t>
  </si>
  <si>
    <t>Industrijska harmonika vrata proizvođač "SEIP srl": Unutarnja ručka lijeva</t>
  </si>
  <si>
    <t>Redoviti godišnji servis industrijskih segmentnih vrata proizvođač "MEDO-METALI" tip IV-EMP/ARGO sukladno tvorničkim listama i uputstvima proizvođača na lokacijama Radnička cesta 82 i SOC Jakuševac</t>
  </si>
  <si>
    <t xml:space="preserve">Industrijska segmentna vrata proizvođač "MEDO-METALI" tip IV-EMP/ARGO: Izolirani panel  </t>
  </si>
  <si>
    <t>Industrijska segmentna vrata proizvođač "MEDO-METALI" tip IV-EMP/ARGO: Bočni pant sa kotačićem</t>
  </si>
  <si>
    <t>Industrijska segmentna vrata proizvođač "MEDO-METALI" tip IV-EMP/ARGO: Svjetlosni otvor-dvostruki pleksi -dim.300x800mm</t>
  </si>
  <si>
    <t>Industrijska segmentna vrata proizvođač "MEDO-METALI" tip IV-EMP/ARGO: Aluminijska lajsna sa donjom gumom l=6000mm</t>
  </si>
  <si>
    <t>Industrijska segmentna vrata proizvođač "MEDO-METALI" tip IV-EMP/ARGO: Srednji pant</t>
  </si>
  <si>
    <t>Industrijska segmentna vrata proizvođač "MEDO-METALI" tip IV-EMP/ARGO: Industrijski el.motor sa upravljačkom jedinicom</t>
  </si>
  <si>
    <t>Industrijska segmentna vrata proizvođač "MEDO-METALI" tip IV-EMP/ARGO: Torziona opruga</t>
  </si>
  <si>
    <t>Industrijska segmentna vrata proizvođač "MEDO-METALI" tip IV-EMP/ARGO: Nosive čelične sajle</t>
  </si>
  <si>
    <t>Industrijska segmentna vrata proizvođač "MEDO-METALI" tip IV-EMP/ARGO: Sigurnosne fotoćelije</t>
  </si>
  <si>
    <t>Industrijska segmentna vrata proizvođač "MEDO-METALI" tip IV-EMP/ARGO: Štok sa vodilicom i bočnim brtvama</t>
  </si>
  <si>
    <t>Radni sati</t>
  </si>
  <si>
    <t>h</t>
  </si>
  <si>
    <t>Red. br.</t>
  </si>
  <si>
    <t>Jedinica
mjere</t>
  </si>
  <si>
    <t xml:space="preserve">
ODRŽAVANJE I POPRAVAK INDUSTRIJSKIH, SEKCIJSKIH, ROLO I GARAŽNIH VRATA
Napomena:
U cijenu ponude bez poreza na dodatnu vrijednost moraju biti uračunati svi troškovi i popusti koje iziskuje pružanje usluge koja je predmet ove nabave, uključujući:
- za uslugu redovnog održavanja sekcijskih, rolo i garažnih vrata, u cijenu stavaka (jedinične cijene) zahvata na lokaciji naručitelja troškove dolaska i odlaska s lokacije naručitelja, korištenje svim potrebnim priborom, sredstvima, alatima i opremom, sav sitni potrošni materijal, radno vrijeme servisera, izrada zapisnika te izdavanje svih Zakonom propisanih izvješća. 
- za uslugu popravka sekcijskih, rolo i garažnih vrata, u cijeni stavke (jedinične cijene) sata rada uključeni su troškovi dolaska i odlaska s lokacije naručitelja, korištenje svim potrebnim priborom, sredstvima, alatima i opremom potrebnom za pružanje kompletne usluge popravka, kupnja materijala (rezervnih dijelova), doprema i ugradnja rezervnih dijelova te sitni potrošni materijal.
Gospodarski subjekt treba popuniti priloženi troškovnik i upisati sve jedinične i ukupne cijene, kao i sveukupni iznos.
U stavkama troškovnika u kojima je jedinica mjere zahvat ponuditelj iskazuje cijenu s uračunatim satima rada, te nema pravo zasebno obračunavati sate rada.</t>
  </si>
  <si>
    <t>Predviđena (okvirna)
količina - Tržnice</t>
  </si>
  <si>
    <t xml:space="preserve">Predviđena (okvirna)
količina - Čistoća </t>
  </si>
  <si>
    <t>ndustrijska sekcijska vrata proizvođača CRAWFORD tip 104 2P-set kartica u motoru za sekcijska vrata</t>
  </si>
  <si>
    <t>ndustrijska sekcijska vrata proizvođača CRAWFORD tip 104 2P -enkoder motora</t>
  </si>
  <si>
    <t>ndustrijska sekcijska vrata proizvođača "SPARTAK" -vodilica horizontalna lijeva i desna 3 m x 8</t>
  </si>
  <si>
    <t>ndustrijska sekcijska vrata proizvođača "SPARTAK"- vodilica vertikalna lijeva i desna 3 m x 8</t>
  </si>
  <si>
    <t xml:space="preserve">ndustrijska sekcijska vrata proizvođača "SPARTAK" - podkonstrukcija za vodilice vrata </t>
  </si>
  <si>
    <t>Godišnje održavanje sekcijskih vrata s motornim pogonom proizvođača "Crawford" na hali br.11  (8000 mm x 6600 mm) - ŽITNJAK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</si>
  <si>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 xml:space="preserve">Predviđena (okvirna)
količina - RTZ </t>
  </si>
  <si>
    <t>Industrijska sekcijska vrata proizvođača "MINI TAURUS":  Motor bočni , ručno otvaranje sa strane role na kurblu, sigurnosna kočnica, nosač za kočnicu, nosač za lančanil, lančanik omjera 1:4</t>
  </si>
  <si>
    <t>Industrijska sekcijska vrata proizvođača "MINI TAURUS": Osovina promjera 101 mm sa samocentrirajućim prirubnicama u paru</t>
  </si>
  <si>
    <t>Industrijska sekcijska vrata proizvođača "MINI TAURUS": Lamela aluminijska SC-poliuretan, bijela</t>
  </si>
  <si>
    <t>Industrijska sekcijska vrata proizvođača "MINI TAURUS": Čep za aluminijsku lamelu</t>
  </si>
  <si>
    <t>Industrijska sekcijska vrata proizvođača "MINI TAURUS": Aluminijska čelična lamela</t>
  </si>
  <si>
    <t>Industrijska sekcijska vrata proizvođača "MINI TAURUS": Nosači osovine 400*400 sa uvodnicama za vodilicu</t>
  </si>
  <si>
    <t>Industrijska sekcijska vrata proizvođača "MINI TAURUS": Čelična izolirana lamela za učvršćenje plašta</t>
  </si>
  <si>
    <t>Industrijska sekcijska vrata proizvođača "MINI TAURUS": Modul za centralu TAURUS</t>
  </si>
  <si>
    <t>Industrijska sekcijska vrata proizvođača "MINI TAURUS": Centralna jedinica SEAV LRS 2205</t>
  </si>
  <si>
    <t>Industrijska sekcijska vrata proizvođača "Crawford" tip OH1042P ser. br. 111600109: Tipkalo s poklopcem</t>
  </si>
  <si>
    <t xml:space="preserve">Industrijska sekcijska vrata proizvođača "Crawford" tip OH1042P ser. br. 111600109: K047622, PCB C-process. 950 </t>
  </si>
  <si>
    <t>Industrijska sekcijska vrata proizvođača "Crawford" tip OH1042P ser. br. 111600109: Presostat</t>
  </si>
  <si>
    <t xml:space="preserve">Industrijska sekcijska vrata proizvođača "Crawford" tip OH1042P ser. br. 111600109: Ojačanja na sekcijama 4 kom*7,15 m </t>
  </si>
  <si>
    <t>Godišnje održavanje sekcijskih vrata s motornim pogonom proizvođača "MINI TAURUS" obuhvaća:pregled dijelova i mehaničkog djelovanja; pregled pogona, pregled prijenosnih i nosivih elemenata; pregled sigurnosnih i zaštitnih elemenata;  nakon izvršenog pregleda potrebno je ispuniti servisni list, te navesti sve potrebne napomene i primjedbe</t>
  </si>
  <si>
    <t xml:space="preserve">Predviđena (okvirna)
količina - CESTE </t>
  </si>
  <si>
    <t xml:space="preserve">Predviđena (okvirna)
količina - Održavanje </t>
  </si>
  <si>
    <t>Predviđena (okvirna)
količina - SVEUKUPNO</t>
  </si>
  <si>
    <t xml:space="preserve">Jedinična Cijena </t>
  </si>
  <si>
    <t xml:space="preserve">Ukupna Cijena </t>
  </si>
  <si>
    <t>Predviđena (okvirna)
količina</t>
  </si>
  <si>
    <t>UKUPNO</t>
  </si>
  <si>
    <t>Industrijska sekcijska vrata proizvođača CRAWFORD tip 104 2P-set kartica u motoru za sekcijska vrata</t>
  </si>
  <si>
    <t>Industrijska sekcijska vrata proizvođača CRAWFORD tip 104 2P -enkoder motora</t>
  </si>
  <si>
    <t>Industrijska sekcijska vrata proizvođača "SPARTAK" -vodilica horizontalna lijeva i desna 3 m x 8</t>
  </si>
  <si>
    <t>Industrijska sekcijska vrata proizvođača "SPARTAK"- vodilica vertikalna lijeva i desna 3 m x 8</t>
  </si>
  <si>
    <t xml:space="preserve">Industrijska sekcijska vrata proizvođača "SPARTAK" - podkonstrukcija za vodilice vrata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</si>
</sst>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 Narrow"/>
      <family val="2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Aptos Narrow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  <charset val="238"/>
    </font>
    <font>
      <sz val="11"/>
      <color theme="1"/>
      <name val="Aptos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74999237037263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8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wrapText="1"/>
    </xf>
    <xf numFmtId="0" fontId="18" fillId="33" borderId="13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right" wrapText="1"/>
    </xf>
    <xf numFmtId="0" fontId="18" fillId="33" borderId="20" xfId="0" applyFont="1" applyFill="1" applyBorder="1" applyAlignment="1">
      <alignment horizontal="right" wrapText="1"/>
    </xf>
    <xf numFmtId="0" fontId="18" fillId="33" borderId="10" xfId="0" quotePrefix="1" applyFont="1" applyFill="1" applyBorder="1" applyAlignment="1">
      <alignment horizontal="right" wrapText="1"/>
    </xf>
    <xf numFmtId="0" fontId="18" fillId="33" borderId="25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1" fontId="19" fillId="34" borderId="21" xfId="0" applyNumberFormat="1" applyFont="1" applyFill="1" applyBorder="1" applyAlignment="1">
      <alignment horizontal="center" vertical="center" wrapText="1"/>
    </xf>
    <xf numFmtId="1" fontId="19" fillId="34" borderId="20" xfId="0" applyNumberFormat="1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" fontId="22" fillId="34" borderId="25" xfId="0" applyNumberFormat="1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4" fillId="0" borderId="20" xfId="0" applyFont="1" applyBorder="1" applyAlignment="1">
      <alignment vertical="center" wrapText="1"/>
    </xf>
    <xf numFmtId="0" fontId="21" fillId="34" borderId="19" xfId="0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26" fillId="0" borderId="20" xfId="0" applyFont="1" applyBorder="1"/>
    <xf numFmtId="0" fontId="27" fillId="0" borderId="20" xfId="0" applyFont="1" applyBorder="1" applyAlignment="1">
      <alignment horizontal="right" wrapText="1"/>
    </xf>
    <xf numFmtId="0" fontId="26" fillId="0" borderId="25" xfId="0" applyFont="1" applyBorder="1" applyAlignment="1">
      <alignment horizontal="center"/>
    </xf>
    <xf numFmtId="0" fontId="27" fillId="0" borderId="11" xfId="0" applyFont="1" applyBorder="1" applyAlignment="1">
      <alignment wrapText="1"/>
    </xf>
    <xf numFmtId="0" fontId="26" fillId="0" borderId="25" xfId="0" applyFont="1" applyBorder="1"/>
    <xf numFmtId="0" fontId="27" fillId="0" borderId="25" xfId="0" applyFont="1" applyBorder="1" applyAlignment="1">
      <alignment horizontal="right" wrapText="1"/>
    </xf>
    <xf numFmtId="0" fontId="26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wrapText="1"/>
    </xf>
    <xf numFmtId="0" fontId="26" fillId="0" borderId="31" xfId="0" applyFont="1" applyBorder="1"/>
    <xf numFmtId="0" fontId="26" fillId="33" borderId="20" xfId="0" applyFont="1" applyFill="1" applyBorder="1" applyAlignment="1">
      <alignment wrapText="1"/>
    </xf>
    <xf numFmtId="0" fontId="26" fillId="0" borderId="20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27" fillId="33" borderId="20" xfId="0" applyFont="1" applyFill="1" applyBorder="1" applyAlignment="1">
      <alignment wrapText="1"/>
    </xf>
    <xf numFmtId="0" fontId="28" fillId="0" borderId="20" xfId="0" applyFont="1" applyBorder="1"/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25" xfId="0" applyFont="1" applyFill="1" applyBorder="1" applyAlignment="1">
      <alignment horizontal="center" wrapText="1"/>
    </xf>
    <xf numFmtId="0" fontId="18" fillId="33" borderId="26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right" wrapText="1"/>
    </xf>
    <xf numFmtId="0" fontId="18" fillId="33" borderId="13" xfId="0" applyFont="1" applyFill="1" applyBorder="1" applyAlignment="1">
      <alignment horizontal="right" wrapText="1"/>
    </xf>
    <xf numFmtId="0" fontId="18" fillId="33" borderId="12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20" xfId="0" applyFont="1" applyBorder="1" applyAlignment="1">
      <alignment horizontal="right"/>
    </xf>
    <xf numFmtId="0" fontId="25" fillId="0" borderId="20" xfId="0" applyFont="1" applyBorder="1" applyAlignment="1">
      <alignment horizontal="right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29" fillId="0" borderId="10" xfId="0" applyFont="1" applyBorder="1" applyAlignment="1">
      <alignment wrapText="1"/>
    </xf>
    <xf numFmtId="0" fontId="0" fillId="0" borderId="20" xfId="0" applyFont="1" applyBorder="1"/>
    <xf numFmtId="0" fontId="30" fillId="0" borderId="20" xfId="0" applyFont="1" applyBorder="1" applyAlignment="1">
      <alignment horizontal="right"/>
    </xf>
    <xf numFmtId="0" fontId="31" fillId="0" borderId="20" xfId="0" applyFont="1" applyBorder="1" applyAlignment="1">
      <alignment vertical="center" wrapText="1"/>
    </xf>
    <xf numFmtId="0" fontId="0" fillId="0" borderId="25" xfId="0" applyFont="1" applyBorder="1" applyAlignment="1">
      <alignment horizontal="center"/>
    </xf>
    <xf numFmtId="0" fontId="29" fillId="0" borderId="11" xfId="0" applyFont="1" applyBorder="1" applyAlignment="1">
      <alignment wrapText="1"/>
    </xf>
    <xf numFmtId="0" fontId="0" fillId="0" borderId="25" xfId="0" applyFont="1" applyBorder="1"/>
    <xf numFmtId="0" fontId="0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wrapText="1"/>
    </xf>
    <xf numFmtId="0" fontId="0" fillId="33" borderId="20" xfId="0" applyFont="1" applyFill="1" applyBorder="1" applyAlignment="1">
      <alignment wrapText="1"/>
    </xf>
    <xf numFmtId="0" fontId="29" fillId="33" borderId="20" xfId="0" applyFont="1" applyFill="1" applyBorder="1" applyAlignment="1">
      <alignment wrapText="1"/>
    </xf>
    <xf numFmtId="0" fontId="18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" fontId="18" fillId="33" borderId="10" xfId="0" applyNumberFormat="1" applyFont="1" applyFill="1" applyBorder="1" applyAlignment="1">
      <alignment horizontal="center" wrapText="1"/>
    </xf>
    <xf numFmtId="0" fontId="0" fillId="0" borderId="20" xfId="0" applyBorder="1"/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3E32-15E4-4D10-90E4-051E0821BDD4}">
  <dimension ref="A1:I183"/>
  <sheetViews>
    <sheetView showGridLines="0" topLeftCell="A153" workbookViewId="0">
      <selection activeCell="L168" sqref="L168"/>
    </sheetView>
  </sheetViews>
  <sheetFormatPr defaultRowHeight="15" x14ac:dyDescent="0.25"/>
  <cols>
    <col min="1" max="1" width="23.85546875" bestFit="1" customWidth="1"/>
    <col min="2" max="2" width="114.28515625" customWidth="1"/>
    <col min="3" max="3" width="14.7109375" bestFit="1" customWidth="1"/>
    <col min="4" max="4" width="16.140625" bestFit="1" customWidth="1"/>
    <col min="5" max="5" width="16.42578125" bestFit="1" customWidth="1"/>
    <col min="6" max="6" width="16.7109375" customWidth="1"/>
    <col min="7" max="7" width="12.28515625" customWidth="1"/>
    <col min="8" max="8" width="13.28515625" customWidth="1"/>
    <col min="9" max="9" width="12.85546875" customWidth="1"/>
  </cols>
  <sheetData>
    <row r="1" spans="1:9" ht="234" customHeight="1" thickBot="1" x14ac:dyDescent="0.3">
      <c r="A1" s="67" t="s">
        <v>171</v>
      </c>
      <c r="B1" s="67"/>
      <c r="C1" s="67"/>
      <c r="D1" s="67"/>
      <c r="E1" s="67"/>
      <c r="F1" s="68"/>
    </row>
    <row r="2" spans="1:9" ht="60.75" thickBot="1" x14ac:dyDescent="0.3">
      <c r="A2" s="15" t="s">
        <v>169</v>
      </c>
      <c r="B2" s="16" t="s">
        <v>0</v>
      </c>
      <c r="C2" s="16" t="s">
        <v>170</v>
      </c>
      <c r="D2" s="17" t="s">
        <v>172</v>
      </c>
      <c r="E2" s="17" t="s">
        <v>173</v>
      </c>
      <c r="F2" s="17" t="s">
        <v>180</v>
      </c>
      <c r="G2" s="17" t="s">
        <v>195</v>
      </c>
      <c r="H2" s="17" t="s">
        <v>196</v>
      </c>
      <c r="I2" s="17" t="s">
        <v>197</v>
      </c>
    </row>
    <row r="3" spans="1:9" x14ac:dyDescent="0.25">
      <c r="A3" s="18">
        <v>1</v>
      </c>
      <c r="B3" s="19">
        <v>2</v>
      </c>
      <c r="C3" s="20">
        <v>3</v>
      </c>
      <c r="D3" s="21">
        <v>4</v>
      </c>
      <c r="E3" s="22">
        <v>5</v>
      </c>
      <c r="F3" s="22">
        <v>5</v>
      </c>
      <c r="G3" s="23">
        <v>6</v>
      </c>
      <c r="H3" s="23">
        <v>7</v>
      </c>
      <c r="I3" s="23">
        <v>8</v>
      </c>
    </row>
    <row r="4" spans="1:9" ht="39" x14ac:dyDescent="0.25">
      <c r="A4" s="1" t="str">
        <f>"001"</f>
        <v>001</v>
      </c>
      <c r="B4" s="2" t="s">
        <v>1</v>
      </c>
      <c r="C4" s="1" t="s">
        <v>2</v>
      </c>
      <c r="D4" s="12"/>
      <c r="E4" s="3"/>
      <c r="F4" s="12">
        <v>3</v>
      </c>
      <c r="G4" s="9"/>
      <c r="H4" s="9"/>
      <c r="I4" s="51">
        <f>D4+E4+F4+G4+H4</f>
        <v>3</v>
      </c>
    </row>
    <row r="5" spans="1:9" ht="39" x14ac:dyDescent="0.25">
      <c r="A5" s="1" t="str">
        <f>"002"</f>
        <v>002</v>
      </c>
      <c r="B5" s="2" t="s">
        <v>3</v>
      </c>
      <c r="C5" s="1" t="s">
        <v>2</v>
      </c>
      <c r="D5" s="12"/>
      <c r="E5" s="3"/>
      <c r="F5" s="12">
        <v>1</v>
      </c>
      <c r="G5" s="9"/>
      <c r="H5" s="9"/>
      <c r="I5" s="51">
        <f t="shared" ref="I5:I69" si="0">D5+E5+F5+G5+H5</f>
        <v>1</v>
      </c>
    </row>
    <row r="6" spans="1:9" ht="39" x14ac:dyDescent="0.25">
      <c r="A6" s="1" t="str">
        <f>"003"</f>
        <v>003</v>
      </c>
      <c r="B6" s="2" t="s">
        <v>4</v>
      </c>
      <c r="C6" s="1" t="s">
        <v>2</v>
      </c>
      <c r="D6" s="12"/>
      <c r="E6" s="3"/>
      <c r="F6" s="12">
        <v>2</v>
      </c>
      <c r="G6" s="9"/>
      <c r="H6" s="9"/>
      <c r="I6" s="51">
        <f t="shared" si="0"/>
        <v>2</v>
      </c>
    </row>
    <row r="7" spans="1:9" ht="39" x14ac:dyDescent="0.25">
      <c r="A7" s="1" t="str">
        <f>"004"</f>
        <v>004</v>
      </c>
      <c r="B7" s="2" t="s">
        <v>5</v>
      </c>
      <c r="C7" s="1" t="s">
        <v>2</v>
      </c>
      <c r="D7" s="12"/>
      <c r="E7" s="3"/>
      <c r="F7" s="12">
        <v>9</v>
      </c>
      <c r="G7" s="9"/>
      <c r="H7" s="9"/>
      <c r="I7" s="51">
        <f t="shared" si="0"/>
        <v>9</v>
      </c>
    </row>
    <row r="8" spans="1:9" ht="39" x14ac:dyDescent="0.25">
      <c r="A8" s="1" t="str">
        <f>"005"</f>
        <v>005</v>
      </c>
      <c r="B8" s="2" t="s">
        <v>6</v>
      </c>
      <c r="C8" s="1" t="s">
        <v>2</v>
      </c>
      <c r="D8" s="12"/>
      <c r="E8" s="3"/>
      <c r="F8" s="12">
        <v>1</v>
      </c>
      <c r="G8" s="9"/>
      <c r="H8" s="9"/>
      <c r="I8" s="51">
        <f t="shared" si="0"/>
        <v>1</v>
      </c>
    </row>
    <row r="9" spans="1:9" ht="39" x14ac:dyDescent="0.25">
      <c r="A9" s="1" t="str">
        <f>"006"</f>
        <v>006</v>
      </c>
      <c r="B9" s="2" t="s">
        <v>7</v>
      </c>
      <c r="C9" s="1" t="s">
        <v>2</v>
      </c>
      <c r="D9" s="12"/>
      <c r="E9" s="3"/>
      <c r="F9" s="12">
        <v>1</v>
      </c>
      <c r="G9" s="9"/>
      <c r="H9" s="9"/>
      <c r="I9" s="51">
        <f t="shared" si="0"/>
        <v>1</v>
      </c>
    </row>
    <row r="10" spans="1:9" ht="39" x14ac:dyDescent="0.25">
      <c r="A10" s="1" t="str">
        <f>"007"</f>
        <v>007</v>
      </c>
      <c r="B10" s="2" t="s">
        <v>8</v>
      </c>
      <c r="C10" s="1" t="s">
        <v>2</v>
      </c>
      <c r="D10" s="12"/>
      <c r="E10" s="3"/>
      <c r="F10" s="12">
        <v>2</v>
      </c>
      <c r="G10" s="9"/>
      <c r="H10" s="9"/>
      <c r="I10" s="51">
        <f t="shared" si="0"/>
        <v>2</v>
      </c>
    </row>
    <row r="11" spans="1:9" ht="39" x14ac:dyDescent="0.25">
      <c r="A11" s="1" t="str">
        <f>"008"</f>
        <v>008</v>
      </c>
      <c r="B11" s="2" t="s">
        <v>9</v>
      </c>
      <c r="C11" s="1" t="s">
        <v>2</v>
      </c>
      <c r="D11" s="12"/>
      <c r="E11" s="3"/>
      <c r="F11" s="12">
        <v>8</v>
      </c>
      <c r="G11" s="9"/>
      <c r="H11" s="9"/>
      <c r="I11" s="51">
        <f t="shared" si="0"/>
        <v>8</v>
      </c>
    </row>
    <row r="12" spans="1:9" ht="51.75" x14ac:dyDescent="0.25">
      <c r="A12" s="1" t="str">
        <f>"009"</f>
        <v>009</v>
      </c>
      <c r="B12" s="2" t="s">
        <v>10</v>
      </c>
      <c r="C12" s="1" t="s">
        <v>2</v>
      </c>
      <c r="D12" s="12"/>
      <c r="E12" s="3"/>
      <c r="F12" s="12">
        <v>1</v>
      </c>
      <c r="G12" s="9"/>
      <c r="H12" s="9"/>
      <c r="I12" s="51">
        <f t="shared" si="0"/>
        <v>1</v>
      </c>
    </row>
    <row r="13" spans="1:9" ht="39" x14ac:dyDescent="0.25">
      <c r="A13" s="1" t="str">
        <f>"010"</f>
        <v>010</v>
      </c>
      <c r="B13" s="2" t="s">
        <v>11</v>
      </c>
      <c r="C13" s="1" t="s">
        <v>2</v>
      </c>
      <c r="D13" s="12"/>
      <c r="E13" s="3"/>
      <c r="F13" s="12">
        <v>2</v>
      </c>
      <c r="G13" s="9"/>
      <c r="H13" s="9"/>
      <c r="I13" s="51">
        <f t="shared" si="0"/>
        <v>2</v>
      </c>
    </row>
    <row r="14" spans="1:9" ht="39" x14ac:dyDescent="0.25">
      <c r="A14" s="1" t="str">
        <f>"011"</f>
        <v>011</v>
      </c>
      <c r="B14" s="2" t="s">
        <v>12</v>
      </c>
      <c r="C14" s="1" t="s">
        <v>2</v>
      </c>
      <c r="D14" s="12"/>
      <c r="E14" s="3"/>
      <c r="F14" s="12"/>
      <c r="G14" s="9"/>
      <c r="H14" s="9">
        <v>4</v>
      </c>
      <c r="I14" s="51">
        <f t="shared" si="0"/>
        <v>4</v>
      </c>
    </row>
    <row r="15" spans="1:9" ht="51.75" x14ac:dyDescent="0.25">
      <c r="A15" s="1" t="str">
        <f>"012"</f>
        <v>012</v>
      </c>
      <c r="B15" s="2" t="s">
        <v>13</v>
      </c>
      <c r="C15" s="1" t="s">
        <v>2</v>
      </c>
      <c r="D15" s="12"/>
      <c r="E15" s="3"/>
      <c r="F15" s="10">
        <v>10</v>
      </c>
      <c r="G15" s="9"/>
      <c r="H15" s="9"/>
      <c r="I15" s="51">
        <f t="shared" si="0"/>
        <v>10</v>
      </c>
    </row>
    <row r="16" spans="1:9" x14ac:dyDescent="0.25">
      <c r="A16" s="1" t="str">
        <f>"013"</f>
        <v>013</v>
      </c>
      <c r="B16" s="2" t="s">
        <v>14</v>
      </c>
      <c r="C16" s="1" t="s">
        <v>15</v>
      </c>
      <c r="D16" s="12"/>
      <c r="E16" s="3"/>
      <c r="F16" s="3">
        <v>1</v>
      </c>
      <c r="G16" s="9"/>
      <c r="H16" s="9"/>
      <c r="I16" s="51">
        <f t="shared" si="0"/>
        <v>1</v>
      </c>
    </row>
    <row r="17" spans="1:9" x14ac:dyDescent="0.25">
      <c r="A17" s="1" t="str">
        <f>"014"</f>
        <v>014</v>
      </c>
      <c r="B17" s="2" t="s">
        <v>16</v>
      </c>
      <c r="C17" s="1" t="s">
        <v>17</v>
      </c>
      <c r="D17" s="12"/>
      <c r="E17" s="3"/>
      <c r="F17" s="3">
        <v>1</v>
      </c>
      <c r="G17" s="9"/>
      <c r="H17" s="9"/>
      <c r="I17" s="51">
        <f t="shared" si="0"/>
        <v>1</v>
      </c>
    </row>
    <row r="18" spans="1:9" x14ac:dyDescent="0.25">
      <c r="A18" s="1" t="str">
        <f>"015"</f>
        <v>015</v>
      </c>
      <c r="B18" s="2" t="s">
        <v>18</v>
      </c>
      <c r="C18" s="1" t="s">
        <v>19</v>
      </c>
      <c r="D18" s="12"/>
      <c r="E18" s="3"/>
      <c r="F18" s="3">
        <v>1</v>
      </c>
      <c r="G18" s="9"/>
      <c r="H18" s="9"/>
      <c r="I18" s="51">
        <f t="shared" si="0"/>
        <v>1</v>
      </c>
    </row>
    <row r="19" spans="1:9" x14ac:dyDescent="0.25">
      <c r="A19" s="1" t="str">
        <f>"016"</f>
        <v>016</v>
      </c>
      <c r="B19" s="2" t="s">
        <v>20</v>
      </c>
      <c r="C19" s="1" t="s">
        <v>19</v>
      </c>
      <c r="D19" s="12"/>
      <c r="E19" s="3"/>
      <c r="F19" s="3">
        <v>1</v>
      </c>
      <c r="G19" s="9"/>
      <c r="H19" s="9"/>
      <c r="I19" s="51">
        <f t="shared" si="0"/>
        <v>1</v>
      </c>
    </row>
    <row r="20" spans="1:9" x14ac:dyDescent="0.25">
      <c r="A20" s="1" t="str">
        <f>"017"</f>
        <v>017</v>
      </c>
      <c r="B20" s="2" t="s">
        <v>21</v>
      </c>
      <c r="C20" s="1" t="s">
        <v>19</v>
      </c>
      <c r="D20" s="12"/>
      <c r="E20" s="3"/>
      <c r="F20" s="3">
        <v>1</v>
      </c>
      <c r="G20" s="9"/>
      <c r="H20" s="9"/>
      <c r="I20" s="51">
        <f t="shared" si="0"/>
        <v>1</v>
      </c>
    </row>
    <row r="21" spans="1:9" x14ac:dyDescent="0.25">
      <c r="A21" s="1" t="str">
        <f>"018"</f>
        <v>018</v>
      </c>
      <c r="B21" s="2" t="s">
        <v>22</v>
      </c>
      <c r="C21" s="1" t="s">
        <v>19</v>
      </c>
      <c r="D21" s="12"/>
      <c r="E21" s="3"/>
      <c r="F21" s="3">
        <v>1</v>
      </c>
      <c r="G21" s="9"/>
      <c r="H21" s="9"/>
      <c r="I21" s="51">
        <f t="shared" si="0"/>
        <v>1</v>
      </c>
    </row>
    <row r="22" spans="1:9" x14ac:dyDescent="0.25">
      <c r="A22" s="1" t="str">
        <f>"019"</f>
        <v>019</v>
      </c>
      <c r="B22" s="2" t="s">
        <v>23</v>
      </c>
      <c r="C22" s="1" t="s">
        <v>19</v>
      </c>
      <c r="D22" s="12"/>
      <c r="E22" s="3"/>
      <c r="F22" s="3">
        <v>1</v>
      </c>
      <c r="G22" s="9"/>
      <c r="H22" s="9"/>
      <c r="I22" s="51">
        <f t="shared" si="0"/>
        <v>1</v>
      </c>
    </row>
    <row r="23" spans="1:9" x14ac:dyDescent="0.25">
      <c r="A23" s="1" t="str">
        <f>"020"</f>
        <v>020</v>
      </c>
      <c r="B23" s="2" t="s">
        <v>24</v>
      </c>
      <c r="C23" s="1" t="s">
        <v>19</v>
      </c>
      <c r="D23" s="12"/>
      <c r="E23" s="3"/>
      <c r="F23" s="3">
        <v>1</v>
      </c>
      <c r="G23" s="9"/>
      <c r="H23" s="9"/>
      <c r="I23" s="51">
        <f t="shared" si="0"/>
        <v>1</v>
      </c>
    </row>
    <row r="24" spans="1:9" x14ac:dyDescent="0.25">
      <c r="A24" s="1" t="str">
        <f>"021"</f>
        <v>021</v>
      </c>
      <c r="B24" s="2" t="s">
        <v>25</v>
      </c>
      <c r="C24" s="1" t="s">
        <v>19</v>
      </c>
      <c r="D24" s="12"/>
      <c r="E24" s="3"/>
      <c r="F24" s="3">
        <v>1</v>
      </c>
      <c r="G24" s="9"/>
      <c r="H24" s="9"/>
      <c r="I24" s="51">
        <f t="shared" si="0"/>
        <v>1</v>
      </c>
    </row>
    <row r="25" spans="1:9" x14ac:dyDescent="0.25">
      <c r="A25" s="1" t="str">
        <f>"022"</f>
        <v>022</v>
      </c>
      <c r="B25" s="2" t="s">
        <v>26</v>
      </c>
      <c r="C25" s="1" t="s">
        <v>17</v>
      </c>
      <c r="D25" s="12"/>
      <c r="E25" s="3"/>
      <c r="F25" s="3">
        <v>1</v>
      </c>
      <c r="G25" s="9"/>
      <c r="H25" s="9"/>
      <c r="I25" s="51">
        <f t="shared" si="0"/>
        <v>1</v>
      </c>
    </row>
    <row r="26" spans="1:9" x14ac:dyDescent="0.25">
      <c r="A26" s="1" t="str">
        <f>"023"</f>
        <v>023</v>
      </c>
      <c r="B26" s="2" t="s">
        <v>27</v>
      </c>
      <c r="C26" s="1" t="s">
        <v>19</v>
      </c>
      <c r="D26" s="12"/>
      <c r="E26" s="3"/>
      <c r="F26" s="3">
        <v>1</v>
      </c>
      <c r="G26" s="9"/>
      <c r="H26" s="9"/>
      <c r="I26" s="51">
        <f t="shared" si="0"/>
        <v>1</v>
      </c>
    </row>
    <row r="27" spans="1:9" x14ac:dyDescent="0.25">
      <c r="A27" s="1" t="str">
        <f>"024"</f>
        <v>024</v>
      </c>
      <c r="B27" s="2" t="s">
        <v>28</v>
      </c>
      <c r="C27" s="1" t="s">
        <v>15</v>
      </c>
      <c r="D27" s="12"/>
      <c r="E27" s="3"/>
      <c r="F27" s="3">
        <v>1</v>
      </c>
      <c r="G27" s="9"/>
      <c r="H27" s="9"/>
      <c r="I27" s="51">
        <f t="shared" si="0"/>
        <v>1</v>
      </c>
    </row>
    <row r="28" spans="1:9" x14ac:dyDescent="0.25">
      <c r="A28" s="1" t="str">
        <f>"025"</f>
        <v>025</v>
      </c>
      <c r="B28" s="2" t="s">
        <v>29</v>
      </c>
      <c r="C28" s="1" t="s">
        <v>17</v>
      </c>
      <c r="D28" s="12"/>
      <c r="E28" s="3"/>
      <c r="F28" s="3">
        <v>1</v>
      </c>
      <c r="G28" s="9"/>
      <c r="H28" s="9"/>
      <c r="I28" s="51">
        <f t="shared" si="0"/>
        <v>1</v>
      </c>
    </row>
    <row r="29" spans="1:9" x14ac:dyDescent="0.25">
      <c r="A29" s="1" t="str">
        <f>"026"</f>
        <v>026</v>
      </c>
      <c r="B29" s="2" t="s">
        <v>30</v>
      </c>
      <c r="C29" s="1" t="s">
        <v>19</v>
      </c>
      <c r="D29" s="12"/>
      <c r="E29" s="3"/>
      <c r="F29" s="3">
        <v>1</v>
      </c>
      <c r="G29" s="9"/>
      <c r="H29" s="9"/>
      <c r="I29" s="51">
        <f t="shared" si="0"/>
        <v>1</v>
      </c>
    </row>
    <row r="30" spans="1:9" x14ac:dyDescent="0.25">
      <c r="A30" s="1" t="str">
        <f>"027"</f>
        <v>027</v>
      </c>
      <c r="B30" s="2" t="s">
        <v>31</v>
      </c>
      <c r="C30" s="1" t="s">
        <v>19</v>
      </c>
      <c r="D30" s="12"/>
      <c r="E30" s="3"/>
      <c r="F30" s="3">
        <v>1</v>
      </c>
      <c r="G30" s="9"/>
      <c r="H30" s="9"/>
      <c r="I30" s="51">
        <f t="shared" si="0"/>
        <v>1</v>
      </c>
    </row>
    <row r="31" spans="1:9" x14ac:dyDescent="0.25">
      <c r="A31" s="1" t="str">
        <f>"028"</f>
        <v>028</v>
      </c>
      <c r="B31" s="2" t="s">
        <v>32</v>
      </c>
      <c r="C31" s="1" t="s">
        <v>19</v>
      </c>
      <c r="D31" s="12"/>
      <c r="E31" s="3"/>
      <c r="F31" s="3">
        <v>1</v>
      </c>
      <c r="G31" s="9"/>
      <c r="H31" s="9"/>
      <c r="I31" s="51">
        <f t="shared" si="0"/>
        <v>1</v>
      </c>
    </row>
    <row r="32" spans="1:9" x14ac:dyDescent="0.25">
      <c r="A32" s="1" t="str">
        <f>"029"</f>
        <v>029</v>
      </c>
      <c r="B32" s="2" t="s">
        <v>33</v>
      </c>
      <c r="C32" s="1" t="s">
        <v>19</v>
      </c>
      <c r="D32" s="12"/>
      <c r="E32" s="3"/>
      <c r="F32" s="3">
        <v>1</v>
      </c>
      <c r="G32" s="9"/>
      <c r="H32" s="9"/>
      <c r="I32" s="51">
        <f t="shared" si="0"/>
        <v>1</v>
      </c>
    </row>
    <row r="33" spans="1:9" x14ac:dyDescent="0.25">
      <c r="A33" s="1" t="str">
        <f>"030"</f>
        <v>030</v>
      </c>
      <c r="B33" s="2" t="s">
        <v>34</v>
      </c>
      <c r="C33" s="1" t="s">
        <v>19</v>
      </c>
      <c r="D33" s="12"/>
      <c r="E33" s="3"/>
      <c r="F33" s="3">
        <v>1</v>
      </c>
      <c r="G33" s="9"/>
      <c r="H33" s="9"/>
      <c r="I33" s="51">
        <f t="shared" si="0"/>
        <v>1</v>
      </c>
    </row>
    <row r="34" spans="1:9" x14ac:dyDescent="0.25">
      <c r="A34" s="1" t="str">
        <f>"031"</f>
        <v>031</v>
      </c>
      <c r="B34" s="2" t="s">
        <v>35</v>
      </c>
      <c r="C34" s="1" t="s">
        <v>19</v>
      </c>
      <c r="D34" s="12"/>
      <c r="E34" s="3"/>
      <c r="F34" s="3">
        <v>1</v>
      </c>
      <c r="G34" s="9"/>
      <c r="H34" s="9"/>
      <c r="I34" s="51">
        <f t="shared" si="0"/>
        <v>1</v>
      </c>
    </row>
    <row r="35" spans="1:9" x14ac:dyDescent="0.25">
      <c r="A35" s="1" t="str">
        <f>"032"</f>
        <v>032</v>
      </c>
      <c r="B35" s="2" t="s">
        <v>36</v>
      </c>
      <c r="C35" s="1" t="s">
        <v>19</v>
      </c>
      <c r="D35" s="12"/>
      <c r="E35" s="3"/>
      <c r="F35" s="3">
        <v>1</v>
      </c>
      <c r="G35" s="9"/>
      <c r="H35" s="9"/>
      <c r="I35" s="51">
        <f t="shared" si="0"/>
        <v>1</v>
      </c>
    </row>
    <row r="36" spans="1:9" x14ac:dyDescent="0.25">
      <c r="A36" s="1" t="str">
        <f>"033"</f>
        <v>033</v>
      </c>
      <c r="B36" s="2" t="s">
        <v>37</v>
      </c>
      <c r="C36" s="1" t="s">
        <v>17</v>
      </c>
      <c r="D36" s="12"/>
      <c r="E36" s="3"/>
      <c r="F36" s="3">
        <v>1</v>
      </c>
      <c r="G36" s="9"/>
      <c r="H36" s="9"/>
      <c r="I36" s="51">
        <f t="shared" si="0"/>
        <v>1</v>
      </c>
    </row>
    <row r="37" spans="1:9" x14ac:dyDescent="0.25">
      <c r="A37" s="1" t="str">
        <f>"034"</f>
        <v>034</v>
      </c>
      <c r="B37" s="2" t="s">
        <v>38</v>
      </c>
      <c r="C37" s="1" t="s">
        <v>17</v>
      </c>
      <c r="D37" s="12"/>
      <c r="E37" s="3"/>
      <c r="F37" s="3">
        <v>1</v>
      </c>
      <c r="G37" s="9"/>
      <c r="H37" s="9"/>
      <c r="I37" s="51">
        <f t="shared" si="0"/>
        <v>1</v>
      </c>
    </row>
    <row r="38" spans="1:9" x14ac:dyDescent="0.25">
      <c r="A38" s="1" t="str">
        <f>"035"</f>
        <v>035</v>
      </c>
      <c r="B38" s="2" t="s">
        <v>39</v>
      </c>
      <c r="C38" s="1" t="s">
        <v>17</v>
      </c>
      <c r="D38" s="12"/>
      <c r="E38" s="3"/>
      <c r="F38" s="3">
        <v>1</v>
      </c>
      <c r="G38" s="9"/>
      <c r="H38" s="9"/>
      <c r="I38" s="51">
        <f t="shared" si="0"/>
        <v>1</v>
      </c>
    </row>
    <row r="39" spans="1:9" x14ac:dyDescent="0.25">
      <c r="A39" s="1" t="str">
        <f>"036"</f>
        <v>036</v>
      </c>
      <c r="B39" s="2" t="s">
        <v>40</v>
      </c>
      <c r="C39" s="1" t="s">
        <v>17</v>
      </c>
      <c r="D39" s="12"/>
      <c r="E39" s="3"/>
      <c r="F39" s="3">
        <v>1</v>
      </c>
      <c r="G39" s="9"/>
      <c r="H39" s="9"/>
      <c r="I39" s="51">
        <f t="shared" si="0"/>
        <v>1</v>
      </c>
    </row>
    <row r="40" spans="1:9" x14ac:dyDescent="0.25">
      <c r="A40" s="1" t="str">
        <f>"037"</f>
        <v>037</v>
      </c>
      <c r="B40" s="2" t="s">
        <v>41</v>
      </c>
      <c r="C40" s="1" t="s">
        <v>19</v>
      </c>
      <c r="D40" s="12"/>
      <c r="E40" s="3"/>
      <c r="F40" s="3">
        <v>1</v>
      </c>
      <c r="G40" s="9"/>
      <c r="H40" s="9"/>
      <c r="I40" s="51">
        <f t="shared" si="0"/>
        <v>1</v>
      </c>
    </row>
    <row r="41" spans="1:9" x14ac:dyDescent="0.25">
      <c r="A41" s="1" t="str">
        <f>"038"</f>
        <v>038</v>
      </c>
      <c r="B41" s="2" t="s">
        <v>42</v>
      </c>
      <c r="C41" s="1" t="s">
        <v>19</v>
      </c>
      <c r="D41" s="12"/>
      <c r="E41" s="3"/>
      <c r="F41" s="3">
        <v>1</v>
      </c>
      <c r="G41" s="9"/>
      <c r="H41" s="9"/>
      <c r="I41" s="51">
        <f t="shared" si="0"/>
        <v>1</v>
      </c>
    </row>
    <row r="42" spans="1:9" x14ac:dyDescent="0.25">
      <c r="A42" s="1" t="str">
        <f>"039"</f>
        <v>039</v>
      </c>
      <c r="B42" s="2" t="s">
        <v>43</v>
      </c>
      <c r="C42" s="1" t="s">
        <v>19</v>
      </c>
      <c r="D42" s="12"/>
      <c r="E42" s="3"/>
      <c r="F42" s="3">
        <v>1</v>
      </c>
      <c r="G42" s="9"/>
      <c r="H42" s="9"/>
      <c r="I42" s="51">
        <f t="shared" si="0"/>
        <v>1</v>
      </c>
    </row>
    <row r="43" spans="1:9" x14ac:dyDescent="0.25">
      <c r="A43" s="1" t="str">
        <f>"040"</f>
        <v>040</v>
      </c>
      <c r="B43" s="2" t="s">
        <v>44</v>
      </c>
      <c r="C43" s="1" t="s">
        <v>19</v>
      </c>
      <c r="D43" s="12"/>
      <c r="E43" s="3"/>
      <c r="F43" s="3">
        <v>1</v>
      </c>
      <c r="G43" s="9"/>
      <c r="H43" s="9"/>
      <c r="I43" s="51">
        <f t="shared" si="0"/>
        <v>1</v>
      </c>
    </row>
    <row r="44" spans="1:9" x14ac:dyDescent="0.25">
      <c r="A44" s="1" t="str">
        <f>"041"</f>
        <v>041</v>
      </c>
      <c r="B44" s="2" t="s">
        <v>45</v>
      </c>
      <c r="C44" s="1" t="s">
        <v>19</v>
      </c>
      <c r="D44" s="12"/>
      <c r="E44" s="3"/>
      <c r="F44" s="3">
        <v>1</v>
      </c>
      <c r="G44" s="9"/>
      <c r="H44" s="9"/>
      <c r="I44" s="51">
        <f t="shared" si="0"/>
        <v>1</v>
      </c>
    </row>
    <row r="45" spans="1:9" x14ac:dyDescent="0.25">
      <c r="A45" s="1" t="str">
        <f>"042"</f>
        <v>042</v>
      </c>
      <c r="B45" s="2" t="s">
        <v>46</v>
      </c>
      <c r="C45" s="1" t="s">
        <v>19</v>
      </c>
      <c r="D45" s="12"/>
      <c r="E45" s="3"/>
      <c r="F45" s="3">
        <v>1</v>
      </c>
      <c r="G45" s="9"/>
      <c r="H45" s="9"/>
      <c r="I45" s="51">
        <f t="shared" si="0"/>
        <v>1</v>
      </c>
    </row>
    <row r="46" spans="1:9" x14ac:dyDescent="0.25">
      <c r="A46" s="1" t="str">
        <f>"043"</f>
        <v>043</v>
      </c>
      <c r="B46" s="2" t="s">
        <v>47</v>
      </c>
      <c r="C46" s="1" t="s">
        <v>19</v>
      </c>
      <c r="D46" s="12"/>
      <c r="E46" s="3"/>
      <c r="F46" s="3">
        <v>1</v>
      </c>
      <c r="G46" s="9"/>
      <c r="H46" s="9"/>
      <c r="I46" s="51">
        <f t="shared" si="0"/>
        <v>1</v>
      </c>
    </row>
    <row r="47" spans="1:9" x14ac:dyDescent="0.25">
      <c r="A47" s="1" t="str">
        <f>"044"</f>
        <v>044</v>
      </c>
      <c r="B47" s="2" t="s">
        <v>48</v>
      </c>
      <c r="C47" s="1" t="s">
        <v>19</v>
      </c>
      <c r="D47" s="12"/>
      <c r="E47" s="3"/>
      <c r="F47" s="3">
        <v>1</v>
      </c>
      <c r="G47" s="9"/>
      <c r="H47" s="9"/>
      <c r="I47" s="51">
        <f t="shared" si="0"/>
        <v>1</v>
      </c>
    </row>
    <row r="48" spans="1:9" x14ac:dyDescent="0.25">
      <c r="A48" s="1" t="str">
        <f>"045"</f>
        <v>045</v>
      </c>
      <c r="B48" s="2" t="s">
        <v>49</v>
      </c>
      <c r="C48" s="1" t="s">
        <v>19</v>
      </c>
      <c r="D48" s="12"/>
      <c r="E48" s="3"/>
      <c r="F48" s="3">
        <v>1</v>
      </c>
      <c r="G48" s="9"/>
      <c r="H48" s="9"/>
      <c r="I48" s="51">
        <f t="shared" si="0"/>
        <v>1</v>
      </c>
    </row>
    <row r="49" spans="1:9" x14ac:dyDescent="0.25">
      <c r="A49" s="1" t="str">
        <f>"046"</f>
        <v>046</v>
      </c>
      <c r="B49" s="2" t="s">
        <v>50</v>
      </c>
      <c r="C49" s="1" t="s">
        <v>19</v>
      </c>
      <c r="D49" s="12"/>
      <c r="E49" s="3"/>
      <c r="F49" s="3">
        <v>1</v>
      </c>
      <c r="G49" s="9"/>
      <c r="H49" s="9"/>
      <c r="I49" s="51">
        <f t="shared" si="0"/>
        <v>1</v>
      </c>
    </row>
    <row r="50" spans="1:9" x14ac:dyDescent="0.25">
      <c r="A50" s="1" t="str">
        <f>"047"</f>
        <v>047</v>
      </c>
      <c r="B50" s="2" t="s">
        <v>51</v>
      </c>
      <c r="C50" s="1" t="s">
        <v>19</v>
      </c>
      <c r="D50" s="12"/>
      <c r="E50" s="3"/>
      <c r="F50" s="3">
        <v>1</v>
      </c>
      <c r="G50" s="9"/>
      <c r="H50" s="9"/>
      <c r="I50" s="51">
        <f t="shared" si="0"/>
        <v>1</v>
      </c>
    </row>
    <row r="51" spans="1:9" x14ac:dyDescent="0.25">
      <c r="A51" s="1" t="str">
        <f>"048"</f>
        <v>048</v>
      </c>
      <c r="B51" s="2" t="s">
        <v>52</v>
      </c>
      <c r="C51" s="1" t="s">
        <v>19</v>
      </c>
      <c r="D51" s="12"/>
      <c r="E51" s="3"/>
      <c r="F51" s="3">
        <v>1</v>
      </c>
      <c r="G51" s="9"/>
      <c r="H51" s="9"/>
      <c r="I51" s="51">
        <f t="shared" si="0"/>
        <v>1</v>
      </c>
    </row>
    <row r="52" spans="1:9" x14ac:dyDescent="0.25">
      <c r="A52" s="1" t="str">
        <f>"049"</f>
        <v>049</v>
      </c>
      <c r="B52" s="2" t="s">
        <v>53</v>
      </c>
      <c r="C52" s="1" t="s">
        <v>17</v>
      </c>
      <c r="D52" s="12"/>
      <c r="E52" s="3"/>
      <c r="F52" s="3">
        <v>1</v>
      </c>
      <c r="G52" s="9"/>
      <c r="H52" s="9"/>
      <c r="I52" s="51">
        <f t="shared" si="0"/>
        <v>1</v>
      </c>
    </row>
    <row r="53" spans="1:9" x14ac:dyDescent="0.25">
      <c r="A53" s="1" t="str">
        <f>"050"</f>
        <v>050</v>
      </c>
      <c r="B53" s="2" t="s">
        <v>54</v>
      </c>
      <c r="C53" s="1" t="s">
        <v>17</v>
      </c>
      <c r="D53" s="12"/>
      <c r="E53" s="3"/>
      <c r="F53" s="3">
        <v>1</v>
      </c>
      <c r="G53" s="9"/>
      <c r="H53" s="9"/>
      <c r="I53" s="51">
        <f t="shared" si="0"/>
        <v>1</v>
      </c>
    </row>
    <row r="54" spans="1:9" x14ac:dyDescent="0.25">
      <c r="A54" s="1" t="str">
        <f>"051"</f>
        <v>051</v>
      </c>
      <c r="B54" s="2" t="s">
        <v>55</v>
      </c>
      <c r="C54" s="1" t="s">
        <v>19</v>
      </c>
      <c r="D54" s="12"/>
      <c r="E54" s="3"/>
      <c r="F54" s="3">
        <v>1</v>
      </c>
      <c r="G54" s="9"/>
      <c r="H54" s="9"/>
      <c r="I54" s="51">
        <f t="shared" si="0"/>
        <v>1</v>
      </c>
    </row>
    <row r="55" spans="1:9" x14ac:dyDescent="0.25">
      <c r="A55" s="1" t="str">
        <f>"052"</f>
        <v>052</v>
      </c>
      <c r="B55" s="2" t="s">
        <v>56</v>
      </c>
      <c r="C55" s="1" t="s">
        <v>19</v>
      </c>
      <c r="D55" s="12"/>
      <c r="E55" s="3"/>
      <c r="F55" s="3">
        <v>1</v>
      </c>
      <c r="G55" s="9"/>
      <c r="H55" s="9"/>
      <c r="I55" s="51">
        <f t="shared" si="0"/>
        <v>1</v>
      </c>
    </row>
    <row r="56" spans="1:9" x14ac:dyDescent="0.25">
      <c r="A56" s="1" t="str">
        <f>"053"</f>
        <v>053</v>
      </c>
      <c r="B56" s="2" t="s">
        <v>57</v>
      </c>
      <c r="C56" s="1" t="s">
        <v>19</v>
      </c>
      <c r="D56" s="12"/>
      <c r="E56" s="3"/>
      <c r="F56" s="3">
        <v>1</v>
      </c>
      <c r="G56" s="9"/>
      <c r="H56" s="9"/>
      <c r="I56" s="51">
        <f t="shared" si="0"/>
        <v>1</v>
      </c>
    </row>
    <row r="57" spans="1:9" x14ac:dyDescent="0.25">
      <c r="A57" s="1" t="str">
        <f>"054"</f>
        <v>054</v>
      </c>
      <c r="B57" s="2" t="s">
        <v>58</v>
      </c>
      <c r="C57" s="1" t="s">
        <v>59</v>
      </c>
      <c r="D57" s="12"/>
      <c r="E57" s="3"/>
      <c r="F57" s="3">
        <v>1</v>
      </c>
      <c r="G57" s="9"/>
      <c r="H57" s="9"/>
      <c r="I57" s="51">
        <f t="shared" si="0"/>
        <v>1</v>
      </c>
    </row>
    <row r="58" spans="1:9" x14ac:dyDescent="0.25">
      <c r="A58" s="1" t="str">
        <f>"055"</f>
        <v>055</v>
      </c>
      <c r="B58" s="2" t="s">
        <v>60</v>
      </c>
      <c r="C58" s="1" t="s">
        <v>19</v>
      </c>
      <c r="D58" s="12"/>
      <c r="E58" s="3"/>
      <c r="F58" s="3">
        <v>1</v>
      </c>
      <c r="G58" s="9"/>
      <c r="H58" s="9"/>
      <c r="I58" s="51">
        <f t="shared" si="0"/>
        <v>1</v>
      </c>
    </row>
    <row r="59" spans="1:9" x14ac:dyDescent="0.25">
      <c r="A59" s="1" t="str">
        <f>"056"</f>
        <v>056</v>
      </c>
      <c r="B59" s="2" t="s">
        <v>61</v>
      </c>
      <c r="C59" s="1" t="s">
        <v>19</v>
      </c>
      <c r="D59" s="12"/>
      <c r="E59" s="3"/>
      <c r="F59" s="3">
        <v>1</v>
      </c>
      <c r="G59" s="9"/>
      <c r="H59" s="9"/>
      <c r="I59" s="51">
        <f t="shared" si="0"/>
        <v>1</v>
      </c>
    </row>
    <row r="60" spans="1:9" x14ac:dyDescent="0.25">
      <c r="A60" s="1" t="str">
        <f>"057"</f>
        <v>057</v>
      </c>
      <c r="B60" s="2" t="s">
        <v>62</v>
      </c>
      <c r="C60" s="1" t="s">
        <v>19</v>
      </c>
      <c r="D60" s="12"/>
      <c r="E60" s="3"/>
      <c r="F60" s="3">
        <v>1</v>
      </c>
      <c r="G60" s="9"/>
      <c r="H60" s="9"/>
      <c r="I60" s="51">
        <f t="shared" si="0"/>
        <v>1</v>
      </c>
    </row>
    <row r="61" spans="1:9" x14ac:dyDescent="0.25">
      <c r="A61" s="1" t="str">
        <f>"058"</f>
        <v>058</v>
      </c>
      <c r="B61" s="2" t="s">
        <v>63</v>
      </c>
      <c r="C61" s="1" t="s">
        <v>19</v>
      </c>
      <c r="D61" s="12"/>
      <c r="E61" s="3"/>
      <c r="F61" s="3">
        <v>1</v>
      </c>
      <c r="G61" s="9"/>
      <c r="H61" s="9"/>
      <c r="I61" s="51">
        <f t="shared" si="0"/>
        <v>1</v>
      </c>
    </row>
    <row r="62" spans="1:9" x14ac:dyDescent="0.25">
      <c r="A62" s="1" t="str">
        <f>"059"</f>
        <v>059</v>
      </c>
      <c r="B62" s="2" t="s">
        <v>64</v>
      </c>
      <c r="C62" s="1" t="s">
        <v>19</v>
      </c>
      <c r="D62" s="12"/>
      <c r="E62" s="3"/>
      <c r="F62" s="3">
        <v>1</v>
      </c>
      <c r="G62" s="9"/>
      <c r="H62" s="9"/>
      <c r="I62" s="51">
        <f t="shared" si="0"/>
        <v>1</v>
      </c>
    </row>
    <row r="63" spans="1:9" x14ac:dyDescent="0.25">
      <c r="A63" s="1" t="str">
        <f>"060"</f>
        <v>060</v>
      </c>
      <c r="B63" s="2" t="s">
        <v>65</v>
      </c>
      <c r="C63" s="1" t="s">
        <v>66</v>
      </c>
      <c r="D63" s="12"/>
      <c r="E63" s="3"/>
      <c r="F63" s="3">
        <v>1</v>
      </c>
      <c r="G63" s="9"/>
      <c r="H63" s="9"/>
      <c r="I63" s="51">
        <f t="shared" si="0"/>
        <v>1</v>
      </c>
    </row>
    <row r="64" spans="1:9" x14ac:dyDescent="0.25">
      <c r="A64" s="1" t="str">
        <f>"061"</f>
        <v>061</v>
      </c>
      <c r="B64" s="2" t="s">
        <v>67</v>
      </c>
      <c r="C64" s="1" t="s">
        <v>68</v>
      </c>
      <c r="D64" s="12"/>
      <c r="E64" s="3"/>
      <c r="F64" s="3">
        <v>1</v>
      </c>
      <c r="G64" s="9"/>
      <c r="H64" s="9"/>
      <c r="I64" s="51">
        <f t="shared" si="0"/>
        <v>1</v>
      </c>
    </row>
    <row r="65" spans="1:9" x14ac:dyDescent="0.25">
      <c r="A65" s="1" t="str">
        <f>"062"</f>
        <v>062</v>
      </c>
      <c r="B65" s="2" t="s">
        <v>69</v>
      </c>
      <c r="C65" s="1" t="s">
        <v>15</v>
      </c>
      <c r="D65" s="12"/>
      <c r="E65" s="3"/>
      <c r="F65" s="3">
        <v>1</v>
      </c>
      <c r="G65" s="9"/>
      <c r="H65" s="9"/>
      <c r="I65" s="51">
        <f t="shared" si="0"/>
        <v>1</v>
      </c>
    </row>
    <row r="66" spans="1:9" x14ac:dyDescent="0.25">
      <c r="A66" s="1" t="str">
        <f>"063"</f>
        <v>063</v>
      </c>
      <c r="B66" s="2" t="s">
        <v>70</v>
      </c>
      <c r="C66" s="1" t="s">
        <v>17</v>
      </c>
      <c r="D66" s="12"/>
      <c r="E66" s="3"/>
      <c r="F66" s="3">
        <v>1</v>
      </c>
      <c r="G66" s="9"/>
      <c r="H66" s="9"/>
      <c r="I66" s="51">
        <f t="shared" si="0"/>
        <v>1</v>
      </c>
    </row>
    <row r="67" spans="1:9" x14ac:dyDescent="0.25">
      <c r="A67" s="1" t="str">
        <f>"064"</f>
        <v>064</v>
      </c>
      <c r="B67" s="2" t="s">
        <v>71</v>
      </c>
      <c r="C67" s="1" t="s">
        <v>17</v>
      </c>
      <c r="D67" s="12"/>
      <c r="E67" s="3"/>
      <c r="F67" s="3">
        <v>1</v>
      </c>
      <c r="G67" s="9"/>
      <c r="H67" s="9"/>
      <c r="I67" s="51">
        <f t="shared" si="0"/>
        <v>1</v>
      </c>
    </row>
    <row r="68" spans="1:9" x14ac:dyDescent="0.25">
      <c r="A68" s="1" t="str">
        <f>"065"</f>
        <v>065</v>
      </c>
      <c r="B68" s="2" t="s">
        <v>72</v>
      </c>
      <c r="C68" s="1" t="s">
        <v>17</v>
      </c>
      <c r="D68" s="12"/>
      <c r="E68" s="3"/>
      <c r="F68" s="3">
        <v>1</v>
      </c>
      <c r="G68" s="9"/>
      <c r="H68" s="9"/>
      <c r="I68" s="51">
        <f t="shared" si="0"/>
        <v>1</v>
      </c>
    </row>
    <row r="69" spans="1:9" x14ac:dyDescent="0.25">
      <c r="A69" s="1" t="str">
        <f>"066"</f>
        <v>066</v>
      </c>
      <c r="B69" s="2" t="s">
        <v>73</v>
      </c>
      <c r="C69" s="1" t="s">
        <v>17</v>
      </c>
      <c r="D69" s="12"/>
      <c r="E69" s="3"/>
      <c r="F69" s="3">
        <v>1</v>
      </c>
      <c r="G69" s="9"/>
      <c r="H69" s="9"/>
      <c r="I69" s="51">
        <f t="shared" si="0"/>
        <v>1</v>
      </c>
    </row>
    <row r="70" spans="1:9" x14ac:dyDescent="0.25">
      <c r="A70" s="1" t="str">
        <f>"067"</f>
        <v>067</v>
      </c>
      <c r="B70" s="2" t="s">
        <v>74</v>
      </c>
      <c r="C70" s="1" t="s">
        <v>75</v>
      </c>
      <c r="D70" s="12"/>
      <c r="E70" s="3"/>
      <c r="F70" s="3">
        <v>1</v>
      </c>
      <c r="G70" s="9"/>
      <c r="H70" s="9"/>
      <c r="I70" s="51">
        <f t="shared" ref="I70:I79" si="1">D70+E70+F70+G70+H70</f>
        <v>1</v>
      </c>
    </row>
    <row r="71" spans="1:9" x14ac:dyDescent="0.25">
      <c r="A71" s="1" t="str">
        <f>"068"</f>
        <v>068</v>
      </c>
      <c r="B71" s="2" t="s">
        <v>76</v>
      </c>
      <c r="C71" s="1" t="s">
        <v>19</v>
      </c>
      <c r="D71" s="12"/>
      <c r="E71" s="3"/>
      <c r="F71" s="3">
        <v>1</v>
      </c>
      <c r="G71" s="9"/>
      <c r="H71" s="9"/>
      <c r="I71" s="51">
        <f t="shared" si="1"/>
        <v>1</v>
      </c>
    </row>
    <row r="72" spans="1:9" x14ac:dyDescent="0.25">
      <c r="A72" s="1" t="str">
        <f>"069"</f>
        <v>069</v>
      </c>
      <c r="B72" s="2" t="s">
        <v>77</v>
      </c>
      <c r="C72" s="1" t="s">
        <v>19</v>
      </c>
      <c r="D72" s="12"/>
      <c r="E72" s="3"/>
      <c r="F72" s="3">
        <v>1</v>
      </c>
      <c r="G72" s="9"/>
      <c r="H72" s="9"/>
      <c r="I72" s="51">
        <f t="shared" si="1"/>
        <v>1</v>
      </c>
    </row>
    <row r="73" spans="1:9" x14ac:dyDescent="0.25">
      <c r="A73" s="1" t="str">
        <f>"070"</f>
        <v>070</v>
      </c>
      <c r="B73" s="2" t="s">
        <v>78</v>
      </c>
      <c r="C73" s="1" t="s">
        <v>19</v>
      </c>
      <c r="D73" s="12"/>
      <c r="E73" s="3"/>
      <c r="F73" s="3">
        <v>1</v>
      </c>
      <c r="G73" s="9"/>
      <c r="H73" s="9"/>
      <c r="I73" s="51">
        <f t="shared" si="1"/>
        <v>1</v>
      </c>
    </row>
    <row r="74" spans="1:9" x14ac:dyDescent="0.25">
      <c r="A74" s="1" t="str">
        <f>"071"</f>
        <v>071</v>
      </c>
      <c r="B74" s="2" t="s">
        <v>79</v>
      </c>
      <c r="C74" s="1" t="s">
        <v>19</v>
      </c>
      <c r="D74" s="12"/>
      <c r="E74" s="3"/>
      <c r="F74" s="3">
        <v>1</v>
      </c>
      <c r="G74" s="9"/>
      <c r="H74" s="9"/>
      <c r="I74" s="51">
        <f t="shared" si="1"/>
        <v>1</v>
      </c>
    </row>
    <row r="75" spans="1:9" x14ac:dyDescent="0.25">
      <c r="A75" s="1" t="str">
        <f>"072"</f>
        <v>072</v>
      </c>
      <c r="B75" s="2" t="s">
        <v>80</v>
      </c>
      <c r="C75" s="1" t="s">
        <v>19</v>
      </c>
      <c r="D75" s="12"/>
      <c r="E75" s="3"/>
      <c r="F75" s="3">
        <v>1</v>
      </c>
      <c r="G75" s="9"/>
      <c r="H75" s="9"/>
      <c r="I75" s="51">
        <f t="shared" si="1"/>
        <v>1</v>
      </c>
    </row>
    <row r="76" spans="1:9" x14ac:dyDescent="0.25">
      <c r="A76" s="1" t="str">
        <f>"073"</f>
        <v>073</v>
      </c>
      <c r="B76" s="2" t="s">
        <v>81</v>
      </c>
      <c r="C76" s="1" t="s">
        <v>19</v>
      </c>
      <c r="D76" s="12"/>
      <c r="E76" s="3"/>
      <c r="F76" s="3">
        <v>1</v>
      </c>
      <c r="G76" s="9"/>
      <c r="H76" s="9"/>
      <c r="I76" s="51">
        <f t="shared" si="1"/>
        <v>1</v>
      </c>
    </row>
    <row r="77" spans="1:9" x14ac:dyDescent="0.25">
      <c r="A77" s="1" t="str">
        <f>"074"</f>
        <v>074</v>
      </c>
      <c r="B77" s="2" t="s">
        <v>82</v>
      </c>
      <c r="C77" s="1" t="s">
        <v>68</v>
      </c>
      <c r="D77" s="12"/>
      <c r="E77" s="3"/>
      <c r="F77" s="3">
        <v>1</v>
      </c>
      <c r="G77" s="9"/>
      <c r="H77" s="9"/>
      <c r="I77" s="51">
        <f t="shared" si="1"/>
        <v>1</v>
      </c>
    </row>
    <row r="78" spans="1:9" x14ac:dyDescent="0.25">
      <c r="A78" s="1" t="str">
        <f>"075"</f>
        <v>075</v>
      </c>
      <c r="B78" s="2" t="s">
        <v>83</v>
      </c>
      <c r="C78" s="1" t="s">
        <v>59</v>
      </c>
      <c r="D78" s="12"/>
      <c r="E78" s="3"/>
      <c r="F78" s="3">
        <v>1</v>
      </c>
      <c r="G78" s="9"/>
      <c r="H78" s="9"/>
      <c r="I78" s="51">
        <f t="shared" si="1"/>
        <v>1</v>
      </c>
    </row>
    <row r="79" spans="1:9" x14ac:dyDescent="0.25">
      <c r="A79" s="1" t="str">
        <f>"076"</f>
        <v>076</v>
      </c>
      <c r="B79" s="2" t="s">
        <v>84</v>
      </c>
      <c r="C79" s="1" t="s">
        <v>19</v>
      </c>
      <c r="D79" s="12"/>
      <c r="E79" s="3"/>
      <c r="F79" s="3">
        <v>1</v>
      </c>
      <c r="G79" s="9"/>
      <c r="H79" s="9"/>
      <c r="I79" s="51">
        <f t="shared" si="1"/>
        <v>1</v>
      </c>
    </row>
    <row r="80" spans="1:9" ht="39" x14ac:dyDescent="0.25">
      <c r="A80" s="1" t="str">
        <f>"077"</f>
        <v>077</v>
      </c>
      <c r="B80" s="2" t="s">
        <v>85</v>
      </c>
      <c r="C80" s="1" t="s">
        <v>2</v>
      </c>
      <c r="D80" s="12"/>
      <c r="E80" s="3"/>
      <c r="F80" s="3"/>
      <c r="G80" s="9"/>
      <c r="H80" s="9"/>
      <c r="I80" s="51"/>
    </row>
    <row r="81" spans="1:9" ht="51.75" x14ac:dyDescent="0.25">
      <c r="A81" s="1" t="str">
        <f>"078"</f>
        <v>078</v>
      </c>
      <c r="B81" s="2" t="s">
        <v>86</v>
      </c>
      <c r="C81" s="1" t="s">
        <v>2</v>
      </c>
      <c r="D81" s="12"/>
      <c r="E81" s="3"/>
      <c r="F81" s="3"/>
      <c r="G81" s="9"/>
      <c r="H81" s="9"/>
      <c r="I81" s="51"/>
    </row>
    <row r="82" spans="1:9" x14ac:dyDescent="0.25">
      <c r="A82" s="61" t="str">
        <f>"079"</f>
        <v>079</v>
      </c>
      <c r="B82" s="4" t="s">
        <v>87</v>
      </c>
      <c r="C82" s="61" t="s">
        <v>2</v>
      </c>
      <c r="D82" s="64">
        <v>170</v>
      </c>
      <c r="E82" s="58"/>
      <c r="F82" s="58"/>
      <c r="G82" s="52"/>
      <c r="H82" s="55"/>
      <c r="I82" s="69">
        <v>170</v>
      </c>
    </row>
    <row r="83" spans="1:9" x14ac:dyDescent="0.25">
      <c r="A83" s="62"/>
      <c r="B83" s="5" t="s">
        <v>88</v>
      </c>
      <c r="C83" s="62"/>
      <c r="D83" s="65"/>
      <c r="E83" s="59"/>
      <c r="F83" s="59"/>
      <c r="G83" s="53"/>
      <c r="H83" s="56"/>
      <c r="I83" s="69"/>
    </row>
    <row r="84" spans="1:9" ht="26.25" x14ac:dyDescent="0.25">
      <c r="A84" s="62"/>
      <c r="B84" s="5" t="s">
        <v>89</v>
      </c>
      <c r="C84" s="62"/>
      <c r="D84" s="65"/>
      <c r="E84" s="59"/>
      <c r="F84" s="59"/>
      <c r="G84" s="53"/>
      <c r="H84" s="56"/>
      <c r="I84" s="69"/>
    </row>
    <row r="85" spans="1:9" x14ac:dyDescent="0.25">
      <c r="A85" s="63"/>
      <c r="B85" s="6" t="s">
        <v>90</v>
      </c>
      <c r="C85" s="63"/>
      <c r="D85" s="66"/>
      <c r="E85" s="60"/>
      <c r="F85" s="60"/>
      <c r="G85" s="54"/>
      <c r="H85" s="57"/>
      <c r="I85" s="69"/>
    </row>
    <row r="86" spans="1:9" x14ac:dyDescent="0.25">
      <c r="A86" s="61" t="str">
        <f>"080"</f>
        <v>080</v>
      </c>
      <c r="B86" s="4" t="s">
        <v>91</v>
      </c>
      <c r="C86" s="61" t="s">
        <v>2</v>
      </c>
      <c r="D86" s="64">
        <v>18</v>
      </c>
      <c r="E86" s="58"/>
      <c r="F86" s="58"/>
      <c r="G86" s="52"/>
      <c r="H86" s="55"/>
      <c r="I86" s="69">
        <v>18</v>
      </c>
    </row>
    <row r="87" spans="1:9" x14ac:dyDescent="0.25">
      <c r="A87" s="62"/>
      <c r="B87" s="5" t="s">
        <v>92</v>
      </c>
      <c r="C87" s="62"/>
      <c r="D87" s="65"/>
      <c r="E87" s="59"/>
      <c r="F87" s="59"/>
      <c r="G87" s="53"/>
      <c r="H87" s="56"/>
      <c r="I87" s="69"/>
    </row>
    <row r="88" spans="1:9" ht="64.5" x14ac:dyDescent="0.25">
      <c r="A88" s="63"/>
      <c r="B88" s="6" t="s">
        <v>93</v>
      </c>
      <c r="C88" s="63"/>
      <c r="D88" s="66"/>
      <c r="E88" s="60"/>
      <c r="F88" s="60"/>
      <c r="G88" s="54"/>
      <c r="H88" s="57"/>
      <c r="I88" s="69"/>
    </row>
    <row r="89" spans="1:9" x14ac:dyDescent="0.25">
      <c r="A89" s="61" t="str">
        <f>"081"</f>
        <v>081</v>
      </c>
      <c r="B89" s="4" t="s">
        <v>94</v>
      </c>
      <c r="C89" s="61" t="s">
        <v>2</v>
      </c>
      <c r="D89" s="64">
        <v>16</v>
      </c>
      <c r="E89" s="58"/>
      <c r="F89" s="58"/>
      <c r="G89" s="52"/>
      <c r="H89" s="55"/>
      <c r="I89" s="69">
        <v>16</v>
      </c>
    </row>
    <row r="90" spans="1:9" x14ac:dyDescent="0.25">
      <c r="A90" s="62"/>
      <c r="B90" s="5" t="s">
        <v>95</v>
      </c>
      <c r="C90" s="62"/>
      <c r="D90" s="65"/>
      <c r="E90" s="59"/>
      <c r="F90" s="59"/>
      <c r="G90" s="53"/>
      <c r="H90" s="56"/>
      <c r="I90" s="69"/>
    </row>
    <row r="91" spans="1:9" ht="64.5" x14ac:dyDescent="0.25">
      <c r="A91" s="63"/>
      <c r="B91" s="6" t="s">
        <v>96</v>
      </c>
      <c r="C91" s="63"/>
      <c r="D91" s="66"/>
      <c r="E91" s="60"/>
      <c r="F91" s="60"/>
      <c r="G91" s="54"/>
      <c r="H91" s="57"/>
      <c r="I91" s="69"/>
    </row>
    <row r="92" spans="1:9" x14ac:dyDescent="0.25">
      <c r="A92" s="61" t="str">
        <f>"082"</f>
        <v>082</v>
      </c>
      <c r="B92" s="4" t="s">
        <v>97</v>
      </c>
      <c r="C92" s="61" t="s">
        <v>2</v>
      </c>
      <c r="D92" s="64">
        <v>20</v>
      </c>
      <c r="E92" s="58"/>
      <c r="F92" s="58"/>
      <c r="G92" s="52"/>
      <c r="H92" s="55"/>
      <c r="I92" s="69">
        <v>20</v>
      </c>
    </row>
    <row r="93" spans="1:9" x14ac:dyDescent="0.25">
      <c r="A93" s="62"/>
      <c r="B93" s="5" t="s">
        <v>95</v>
      </c>
      <c r="C93" s="62"/>
      <c r="D93" s="65"/>
      <c r="E93" s="59"/>
      <c r="F93" s="59"/>
      <c r="G93" s="53"/>
      <c r="H93" s="56"/>
      <c r="I93" s="69"/>
    </row>
    <row r="94" spans="1:9" ht="26.25" x14ac:dyDescent="0.25">
      <c r="A94" s="62"/>
      <c r="B94" s="5" t="s">
        <v>98</v>
      </c>
      <c r="C94" s="62"/>
      <c r="D94" s="65"/>
      <c r="E94" s="59"/>
      <c r="F94" s="59"/>
      <c r="G94" s="53"/>
      <c r="H94" s="56"/>
      <c r="I94" s="69"/>
    </row>
    <row r="95" spans="1:9" x14ac:dyDescent="0.25">
      <c r="A95" s="62"/>
      <c r="B95" s="5" t="s">
        <v>99</v>
      </c>
      <c r="C95" s="62"/>
      <c r="D95" s="65"/>
      <c r="E95" s="59"/>
      <c r="F95" s="59"/>
      <c r="G95" s="53"/>
      <c r="H95" s="56"/>
      <c r="I95" s="69"/>
    </row>
    <row r="96" spans="1:9" x14ac:dyDescent="0.25">
      <c r="A96" s="62"/>
      <c r="B96" s="5" t="s">
        <v>100</v>
      </c>
      <c r="C96" s="62"/>
      <c r="D96" s="65"/>
      <c r="E96" s="59"/>
      <c r="F96" s="59"/>
      <c r="G96" s="53"/>
      <c r="H96" s="56"/>
      <c r="I96" s="69"/>
    </row>
    <row r="97" spans="1:9" x14ac:dyDescent="0.25">
      <c r="A97" s="62"/>
      <c r="B97" s="5" t="s">
        <v>101</v>
      </c>
      <c r="C97" s="62"/>
      <c r="D97" s="65"/>
      <c r="E97" s="59"/>
      <c r="F97" s="59"/>
      <c r="G97" s="53"/>
      <c r="H97" s="56"/>
      <c r="I97" s="69"/>
    </row>
    <row r="98" spans="1:9" x14ac:dyDescent="0.25">
      <c r="A98" s="62"/>
      <c r="B98" s="5" t="s">
        <v>102</v>
      </c>
      <c r="C98" s="62"/>
      <c r="D98" s="65"/>
      <c r="E98" s="59"/>
      <c r="F98" s="59"/>
      <c r="G98" s="53"/>
      <c r="H98" s="56"/>
      <c r="I98" s="69"/>
    </row>
    <row r="99" spans="1:9" x14ac:dyDescent="0.25">
      <c r="A99" s="62"/>
      <c r="B99" s="5" t="s">
        <v>103</v>
      </c>
      <c r="C99" s="62"/>
      <c r="D99" s="65"/>
      <c r="E99" s="59"/>
      <c r="F99" s="59"/>
      <c r="G99" s="53"/>
      <c r="H99" s="56"/>
      <c r="I99" s="69"/>
    </row>
    <row r="100" spans="1:9" x14ac:dyDescent="0.25">
      <c r="A100" s="62"/>
      <c r="B100" s="5" t="s">
        <v>104</v>
      </c>
      <c r="C100" s="62"/>
      <c r="D100" s="65"/>
      <c r="E100" s="59"/>
      <c r="F100" s="59"/>
      <c r="G100" s="53"/>
      <c r="H100" s="56"/>
      <c r="I100" s="69"/>
    </row>
    <row r="101" spans="1:9" x14ac:dyDescent="0.25">
      <c r="A101" s="62"/>
      <c r="B101" s="5" t="s">
        <v>105</v>
      </c>
      <c r="C101" s="62"/>
      <c r="D101" s="65"/>
      <c r="E101" s="59"/>
      <c r="F101" s="59"/>
      <c r="G101" s="53"/>
      <c r="H101" s="56"/>
      <c r="I101" s="69"/>
    </row>
    <row r="102" spans="1:9" x14ac:dyDescent="0.25">
      <c r="A102" s="63"/>
      <c r="B102" s="6" t="s">
        <v>106</v>
      </c>
      <c r="C102" s="63"/>
      <c r="D102" s="66"/>
      <c r="E102" s="60"/>
      <c r="F102" s="60"/>
      <c r="G102" s="54"/>
      <c r="H102" s="57"/>
      <c r="I102" s="69"/>
    </row>
    <row r="103" spans="1:9" x14ac:dyDescent="0.25">
      <c r="A103" s="61" t="str">
        <f>"083"</f>
        <v>083</v>
      </c>
      <c r="B103" s="4" t="s">
        <v>107</v>
      </c>
      <c r="C103" s="61" t="s">
        <v>2</v>
      </c>
      <c r="D103" s="64">
        <v>8</v>
      </c>
      <c r="E103" s="58"/>
      <c r="F103" s="58"/>
      <c r="G103" s="52"/>
      <c r="H103" s="55"/>
      <c r="I103" s="69">
        <v>8</v>
      </c>
    </row>
    <row r="104" spans="1:9" x14ac:dyDescent="0.25">
      <c r="A104" s="62"/>
      <c r="B104" s="5" t="s">
        <v>88</v>
      </c>
      <c r="C104" s="62"/>
      <c r="D104" s="65"/>
      <c r="E104" s="59"/>
      <c r="F104" s="59"/>
      <c r="G104" s="53"/>
      <c r="H104" s="56"/>
      <c r="I104" s="69"/>
    </row>
    <row r="105" spans="1:9" ht="77.25" x14ac:dyDescent="0.25">
      <c r="A105" s="63"/>
      <c r="B105" s="6" t="s">
        <v>108</v>
      </c>
      <c r="C105" s="63"/>
      <c r="D105" s="66"/>
      <c r="E105" s="60"/>
      <c r="F105" s="60"/>
      <c r="G105" s="54"/>
      <c r="H105" s="57"/>
      <c r="I105" s="69"/>
    </row>
    <row r="106" spans="1:9" x14ac:dyDescent="0.25">
      <c r="A106" s="1" t="str">
        <f>"084"</f>
        <v>084</v>
      </c>
      <c r="B106" s="2" t="s">
        <v>109</v>
      </c>
      <c r="C106" s="1" t="s">
        <v>19</v>
      </c>
      <c r="D106" s="14">
        <v>3</v>
      </c>
      <c r="E106" s="3"/>
      <c r="F106" s="3"/>
      <c r="G106" s="9"/>
      <c r="H106" s="9"/>
      <c r="I106" s="51">
        <f>H106+G106+F106+E106+D106</f>
        <v>3</v>
      </c>
    </row>
    <row r="107" spans="1:9" x14ac:dyDescent="0.25">
      <c r="A107" s="1" t="str">
        <f>"085"</f>
        <v>085</v>
      </c>
      <c r="B107" s="2" t="s">
        <v>110</v>
      </c>
      <c r="C107" s="1" t="s">
        <v>19</v>
      </c>
      <c r="D107" s="14">
        <v>3</v>
      </c>
      <c r="E107" s="3"/>
      <c r="F107" s="3"/>
      <c r="G107" s="9"/>
      <c r="H107" s="9"/>
      <c r="I107" s="51">
        <f t="shared" ref="I107:I170" si="2">H107+G107+F107+E107+D107</f>
        <v>3</v>
      </c>
    </row>
    <row r="108" spans="1:9" x14ac:dyDescent="0.25">
      <c r="A108" s="1" t="str">
        <f>"086"</f>
        <v>086</v>
      </c>
      <c r="B108" s="2" t="s">
        <v>111</v>
      </c>
      <c r="C108" s="1" t="s">
        <v>19</v>
      </c>
      <c r="D108" s="14">
        <v>3</v>
      </c>
      <c r="E108" s="3"/>
      <c r="F108" s="3"/>
      <c r="G108" s="9"/>
      <c r="H108" s="9"/>
      <c r="I108" s="51">
        <f t="shared" si="2"/>
        <v>3</v>
      </c>
    </row>
    <row r="109" spans="1:9" x14ac:dyDescent="0.25">
      <c r="A109" s="1" t="str">
        <f>"087"</f>
        <v>087</v>
      </c>
      <c r="B109" s="2" t="s">
        <v>112</v>
      </c>
      <c r="C109" s="1" t="s">
        <v>19</v>
      </c>
      <c r="D109" s="14">
        <v>3</v>
      </c>
      <c r="E109" s="3"/>
      <c r="F109" s="3"/>
      <c r="G109" s="9"/>
      <c r="H109" s="9"/>
      <c r="I109" s="51">
        <f t="shared" si="2"/>
        <v>3</v>
      </c>
    </row>
    <row r="110" spans="1:9" x14ac:dyDescent="0.25">
      <c r="A110" s="1" t="str">
        <f>"088"</f>
        <v>088</v>
      </c>
      <c r="B110" s="2" t="s">
        <v>113</v>
      </c>
      <c r="C110" s="1" t="s">
        <v>19</v>
      </c>
      <c r="D110" s="14">
        <v>2</v>
      </c>
      <c r="E110" s="3"/>
      <c r="F110" s="3"/>
      <c r="G110" s="9"/>
      <c r="H110" s="9"/>
      <c r="I110" s="51">
        <f t="shared" si="2"/>
        <v>2</v>
      </c>
    </row>
    <row r="111" spans="1:9" x14ac:dyDescent="0.25">
      <c r="A111" s="1" t="str">
        <f>"089"</f>
        <v>089</v>
      </c>
      <c r="B111" s="2" t="s">
        <v>114</v>
      </c>
      <c r="C111" s="1" t="s">
        <v>19</v>
      </c>
      <c r="D111" s="14">
        <v>1</v>
      </c>
      <c r="E111" s="3"/>
      <c r="F111" s="3"/>
      <c r="G111" s="9"/>
      <c r="H111" s="9"/>
      <c r="I111" s="51">
        <f t="shared" si="2"/>
        <v>1</v>
      </c>
    </row>
    <row r="112" spans="1:9" x14ac:dyDescent="0.25">
      <c r="A112" s="1" t="str">
        <f>"090"</f>
        <v>090</v>
      </c>
      <c r="B112" s="2" t="s">
        <v>115</v>
      </c>
      <c r="C112" s="1" t="s">
        <v>19</v>
      </c>
      <c r="D112" s="14">
        <v>2</v>
      </c>
      <c r="E112" s="3"/>
      <c r="F112" s="3"/>
      <c r="G112" s="9"/>
      <c r="H112" s="9"/>
      <c r="I112" s="51">
        <f t="shared" si="2"/>
        <v>2</v>
      </c>
    </row>
    <row r="113" spans="1:9" x14ac:dyDescent="0.25">
      <c r="A113" s="1" t="str">
        <f>"091"</f>
        <v>091</v>
      </c>
      <c r="B113" s="2" t="s">
        <v>116</v>
      </c>
      <c r="C113" s="1" t="s">
        <v>19</v>
      </c>
      <c r="D113" s="14">
        <v>4</v>
      </c>
      <c r="E113" s="3"/>
      <c r="F113" s="3"/>
      <c r="G113" s="9"/>
      <c r="H113" s="9"/>
      <c r="I113" s="51">
        <f t="shared" si="2"/>
        <v>4</v>
      </c>
    </row>
    <row r="114" spans="1:9" x14ac:dyDescent="0.25">
      <c r="A114" s="1" t="str">
        <f>"092"</f>
        <v>092</v>
      </c>
      <c r="B114" s="2" t="s">
        <v>117</v>
      </c>
      <c r="C114" s="1" t="s">
        <v>19</v>
      </c>
      <c r="D114" s="14">
        <v>3</v>
      </c>
      <c r="E114" s="3"/>
      <c r="F114" s="3"/>
      <c r="G114" s="9"/>
      <c r="H114" s="9"/>
      <c r="I114" s="51">
        <f t="shared" si="2"/>
        <v>3</v>
      </c>
    </row>
    <row r="115" spans="1:9" x14ac:dyDescent="0.25">
      <c r="A115" s="1" t="str">
        <f>"093"</f>
        <v>093</v>
      </c>
      <c r="B115" s="2" t="s">
        <v>118</v>
      </c>
      <c r="C115" s="1" t="s">
        <v>19</v>
      </c>
      <c r="D115" s="14">
        <v>2</v>
      </c>
      <c r="E115" s="3"/>
      <c r="F115" s="3"/>
      <c r="G115" s="9"/>
      <c r="H115" s="9"/>
      <c r="I115" s="51">
        <f t="shared" si="2"/>
        <v>2</v>
      </c>
    </row>
    <row r="116" spans="1:9" x14ac:dyDescent="0.25">
      <c r="A116" s="1" t="str">
        <f>"094"</f>
        <v>094</v>
      </c>
      <c r="B116" s="2" t="s">
        <v>119</v>
      </c>
      <c r="C116" s="1" t="s">
        <v>19</v>
      </c>
      <c r="D116" s="14">
        <v>3</v>
      </c>
      <c r="E116" s="3"/>
      <c r="F116" s="3"/>
      <c r="G116" s="9"/>
      <c r="H116" s="9"/>
      <c r="I116" s="51">
        <f t="shared" si="2"/>
        <v>3</v>
      </c>
    </row>
    <row r="117" spans="1:9" x14ac:dyDescent="0.25">
      <c r="A117" s="1" t="str">
        <f>"095"</f>
        <v>095</v>
      </c>
      <c r="B117" s="2" t="s">
        <v>120</v>
      </c>
      <c r="C117" s="1" t="s">
        <v>121</v>
      </c>
      <c r="D117" s="14">
        <v>30</v>
      </c>
      <c r="E117" s="3"/>
      <c r="F117" s="3"/>
      <c r="G117" s="9"/>
      <c r="H117" s="9"/>
      <c r="I117" s="51">
        <f t="shared" si="2"/>
        <v>30</v>
      </c>
    </row>
    <row r="118" spans="1:9" x14ac:dyDescent="0.25">
      <c r="A118" s="1" t="str">
        <f>"096"</f>
        <v>096</v>
      </c>
      <c r="B118" s="2" t="s">
        <v>122</v>
      </c>
      <c r="C118" s="1" t="s">
        <v>19</v>
      </c>
      <c r="D118" s="14">
        <v>1</v>
      </c>
      <c r="E118" s="3"/>
      <c r="F118" s="3"/>
      <c r="G118" s="9"/>
      <c r="H118" s="9"/>
      <c r="I118" s="51">
        <f t="shared" si="2"/>
        <v>1</v>
      </c>
    </row>
    <row r="119" spans="1:9" x14ac:dyDescent="0.25">
      <c r="A119" s="1" t="str">
        <f>"097"</f>
        <v>097</v>
      </c>
      <c r="B119" s="2" t="s">
        <v>123</v>
      </c>
      <c r="C119" s="1" t="s">
        <v>19</v>
      </c>
      <c r="D119" s="14">
        <v>1</v>
      </c>
      <c r="E119" s="3"/>
      <c r="F119" s="3"/>
      <c r="G119" s="9"/>
      <c r="H119" s="9"/>
      <c r="I119" s="51">
        <f t="shared" si="2"/>
        <v>1</v>
      </c>
    </row>
    <row r="120" spans="1:9" x14ac:dyDescent="0.25">
      <c r="A120" s="1" t="str">
        <f>"098"</f>
        <v>098</v>
      </c>
      <c r="B120" s="2" t="s">
        <v>124</v>
      </c>
      <c r="C120" s="1" t="s">
        <v>19</v>
      </c>
      <c r="D120" s="14">
        <v>1</v>
      </c>
      <c r="E120" s="3"/>
      <c r="F120" s="3"/>
      <c r="G120" s="9"/>
      <c r="H120" s="9"/>
      <c r="I120" s="51">
        <f t="shared" si="2"/>
        <v>1</v>
      </c>
    </row>
    <row r="121" spans="1:9" x14ac:dyDescent="0.25">
      <c r="A121" s="1" t="str">
        <f>"099"</f>
        <v>099</v>
      </c>
      <c r="B121" s="2" t="s">
        <v>125</v>
      </c>
      <c r="C121" s="1" t="s">
        <v>19</v>
      </c>
      <c r="D121" s="14">
        <v>1</v>
      </c>
      <c r="E121" s="3"/>
      <c r="F121" s="3"/>
      <c r="G121" s="9"/>
      <c r="H121" s="9"/>
      <c r="I121" s="51">
        <f t="shared" si="2"/>
        <v>1</v>
      </c>
    </row>
    <row r="122" spans="1:9" x14ac:dyDescent="0.25">
      <c r="A122" s="1" t="str">
        <f>"100"</f>
        <v>100</v>
      </c>
      <c r="B122" s="2" t="s">
        <v>126</v>
      </c>
      <c r="C122" s="1" t="s">
        <v>19</v>
      </c>
      <c r="D122" s="14">
        <v>1</v>
      </c>
      <c r="E122" s="3"/>
      <c r="F122" s="3"/>
      <c r="G122" s="9"/>
      <c r="H122" s="9"/>
      <c r="I122" s="51">
        <f t="shared" si="2"/>
        <v>1</v>
      </c>
    </row>
    <row r="123" spans="1:9" x14ac:dyDescent="0.25">
      <c r="A123" s="1" t="str">
        <f>"101"</f>
        <v>101</v>
      </c>
      <c r="B123" s="2" t="s">
        <v>127</v>
      </c>
      <c r="C123" s="1" t="s">
        <v>19</v>
      </c>
      <c r="D123" s="14">
        <v>2</v>
      </c>
      <c r="E123" s="3"/>
      <c r="F123" s="3"/>
      <c r="G123" s="9"/>
      <c r="H123" s="9"/>
      <c r="I123" s="51">
        <f t="shared" si="2"/>
        <v>2</v>
      </c>
    </row>
    <row r="124" spans="1:9" x14ac:dyDescent="0.25">
      <c r="A124" s="1" t="str">
        <f>"102"</f>
        <v>102</v>
      </c>
      <c r="B124" s="2" t="s">
        <v>128</v>
      </c>
      <c r="C124" s="1" t="s">
        <v>19</v>
      </c>
      <c r="D124" s="14">
        <v>2</v>
      </c>
      <c r="E124" s="3"/>
      <c r="F124" s="3"/>
      <c r="G124" s="9"/>
      <c r="H124" s="9"/>
      <c r="I124" s="51">
        <f t="shared" si="2"/>
        <v>2</v>
      </c>
    </row>
    <row r="125" spans="1:9" x14ac:dyDescent="0.25">
      <c r="A125" s="1" t="str">
        <f>"103"</f>
        <v>103</v>
      </c>
      <c r="B125" s="2" t="s">
        <v>129</v>
      </c>
      <c r="C125" s="1" t="s">
        <v>19</v>
      </c>
      <c r="D125" s="14">
        <v>4</v>
      </c>
      <c r="E125" s="3"/>
      <c r="F125" s="3"/>
      <c r="G125" s="9"/>
      <c r="H125" s="9"/>
      <c r="I125" s="51">
        <f t="shared" si="2"/>
        <v>4</v>
      </c>
    </row>
    <row r="126" spans="1:9" ht="26.25" x14ac:dyDescent="0.25">
      <c r="A126" s="1" t="str">
        <f>"104"</f>
        <v>104</v>
      </c>
      <c r="B126" s="2" t="s">
        <v>130</v>
      </c>
      <c r="C126" s="1" t="s">
        <v>2</v>
      </c>
      <c r="D126" s="12"/>
      <c r="E126" s="3">
        <v>31</v>
      </c>
      <c r="F126" s="3"/>
      <c r="G126" s="9"/>
      <c r="H126" s="9"/>
      <c r="I126" s="51">
        <f t="shared" si="2"/>
        <v>31</v>
      </c>
    </row>
    <row r="127" spans="1:9" x14ac:dyDescent="0.25">
      <c r="A127" s="1" t="str">
        <f>"105"</f>
        <v>105</v>
      </c>
      <c r="B127" s="2" t="s">
        <v>131</v>
      </c>
      <c r="C127" s="1" t="s">
        <v>19</v>
      </c>
      <c r="D127" s="12"/>
      <c r="E127" s="3">
        <v>1</v>
      </c>
      <c r="F127" s="3"/>
      <c r="G127" s="9"/>
      <c r="H127" s="9"/>
      <c r="I127" s="51">
        <f t="shared" si="2"/>
        <v>1</v>
      </c>
    </row>
    <row r="128" spans="1:9" x14ac:dyDescent="0.25">
      <c r="A128" s="1" t="str">
        <f>"106"</f>
        <v>106</v>
      </c>
      <c r="B128" s="2" t="s">
        <v>132</v>
      </c>
      <c r="C128" s="1" t="s">
        <v>17</v>
      </c>
      <c r="D128" s="12"/>
      <c r="E128" s="3">
        <v>1</v>
      </c>
      <c r="F128" s="3"/>
      <c r="G128" s="9"/>
      <c r="H128" s="9"/>
      <c r="I128" s="51">
        <f t="shared" si="2"/>
        <v>1</v>
      </c>
    </row>
    <row r="129" spans="1:9" x14ac:dyDescent="0.25">
      <c r="A129" s="1" t="str">
        <f>"107"</f>
        <v>107</v>
      </c>
      <c r="B129" s="2" t="s">
        <v>133</v>
      </c>
      <c r="C129" s="1" t="s">
        <v>17</v>
      </c>
      <c r="D129" s="12"/>
      <c r="E129" s="3">
        <v>1</v>
      </c>
      <c r="F129" s="3"/>
      <c r="G129" s="9"/>
      <c r="H129" s="9"/>
      <c r="I129" s="51">
        <f t="shared" si="2"/>
        <v>1</v>
      </c>
    </row>
    <row r="130" spans="1:9" x14ac:dyDescent="0.25">
      <c r="A130" s="1" t="str">
        <f>"108"</f>
        <v>108</v>
      </c>
      <c r="B130" s="2" t="s">
        <v>134</v>
      </c>
      <c r="C130" s="1" t="s">
        <v>19</v>
      </c>
      <c r="D130" s="12"/>
      <c r="E130" s="3">
        <v>1</v>
      </c>
      <c r="F130" s="3"/>
      <c r="G130" s="9"/>
      <c r="H130" s="9"/>
      <c r="I130" s="51">
        <f t="shared" si="2"/>
        <v>1</v>
      </c>
    </row>
    <row r="131" spans="1:9" x14ac:dyDescent="0.25">
      <c r="A131" s="1" t="str">
        <f>"109"</f>
        <v>109</v>
      </c>
      <c r="B131" s="2" t="s">
        <v>135</v>
      </c>
      <c r="C131" s="1" t="s">
        <v>17</v>
      </c>
      <c r="D131" s="12"/>
      <c r="E131" s="3">
        <v>1</v>
      </c>
      <c r="F131" s="3"/>
      <c r="G131" s="9"/>
      <c r="H131" s="9"/>
      <c r="I131" s="51">
        <f t="shared" si="2"/>
        <v>1</v>
      </c>
    </row>
    <row r="132" spans="1:9" x14ac:dyDescent="0.25">
      <c r="A132" s="1" t="str">
        <f>"110"</f>
        <v>110</v>
      </c>
      <c r="B132" s="2" t="s">
        <v>136</v>
      </c>
      <c r="C132" s="1" t="s">
        <v>17</v>
      </c>
      <c r="D132" s="12"/>
      <c r="E132" s="3">
        <v>1</v>
      </c>
      <c r="F132" s="3"/>
      <c r="G132" s="9"/>
      <c r="H132" s="9"/>
      <c r="I132" s="51">
        <f t="shared" si="2"/>
        <v>1</v>
      </c>
    </row>
    <row r="133" spans="1:9" x14ac:dyDescent="0.25">
      <c r="A133" s="1" t="str">
        <f>"111"</f>
        <v>111</v>
      </c>
      <c r="B133" s="2" t="s">
        <v>137</v>
      </c>
      <c r="C133" s="1" t="s">
        <v>17</v>
      </c>
      <c r="D133" s="12"/>
      <c r="E133" s="3">
        <v>1</v>
      </c>
      <c r="F133" s="3"/>
      <c r="G133" s="9"/>
      <c r="H133" s="9"/>
      <c r="I133" s="51">
        <f t="shared" si="2"/>
        <v>1</v>
      </c>
    </row>
    <row r="134" spans="1:9" x14ac:dyDescent="0.25">
      <c r="A134" s="1" t="str">
        <f>"112"</f>
        <v>112</v>
      </c>
      <c r="B134" s="2" t="s">
        <v>138</v>
      </c>
      <c r="C134" s="1" t="s">
        <v>15</v>
      </c>
      <c r="D134" s="12"/>
      <c r="E134" s="3">
        <v>1</v>
      </c>
      <c r="F134" s="3"/>
      <c r="G134" s="9"/>
      <c r="H134" s="9"/>
      <c r="I134" s="51">
        <f t="shared" si="2"/>
        <v>1</v>
      </c>
    </row>
    <row r="135" spans="1:9" x14ac:dyDescent="0.25">
      <c r="A135" s="1" t="str">
        <f>"113"</f>
        <v>113</v>
      </c>
      <c r="B135" s="2" t="s">
        <v>139</v>
      </c>
      <c r="C135" s="1" t="s">
        <v>19</v>
      </c>
      <c r="D135" s="12"/>
      <c r="E135" s="3">
        <v>1</v>
      </c>
      <c r="F135" s="3"/>
      <c r="G135" s="9"/>
      <c r="H135" s="9"/>
      <c r="I135" s="51">
        <f t="shared" si="2"/>
        <v>1</v>
      </c>
    </row>
    <row r="136" spans="1:9" x14ac:dyDescent="0.25">
      <c r="A136" s="1" t="str">
        <f>"114"</f>
        <v>114</v>
      </c>
      <c r="B136" s="2" t="s">
        <v>140</v>
      </c>
      <c r="C136" s="1" t="s">
        <v>19</v>
      </c>
      <c r="D136" s="12"/>
      <c r="E136" s="3">
        <v>1</v>
      </c>
      <c r="F136" s="3"/>
      <c r="G136" s="9"/>
      <c r="H136" s="9"/>
      <c r="I136" s="51">
        <f t="shared" si="2"/>
        <v>1</v>
      </c>
    </row>
    <row r="137" spans="1:9" x14ac:dyDescent="0.25">
      <c r="A137" s="1" t="str">
        <f>"115"</f>
        <v>115</v>
      </c>
      <c r="B137" s="2" t="s">
        <v>141</v>
      </c>
      <c r="C137" s="1" t="s">
        <v>19</v>
      </c>
      <c r="D137" s="12"/>
      <c r="E137" s="3">
        <v>1</v>
      </c>
      <c r="F137" s="3"/>
      <c r="G137" s="9"/>
      <c r="H137" s="9"/>
      <c r="I137" s="51">
        <f t="shared" si="2"/>
        <v>1</v>
      </c>
    </row>
    <row r="138" spans="1:9" x14ac:dyDescent="0.25">
      <c r="A138" s="1" t="str">
        <f>"116"</f>
        <v>116</v>
      </c>
      <c r="B138" s="2" t="s">
        <v>142</v>
      </c>
      <c r="C138" s="1" t="s">
        <v>19</v>
      </c>
      <c r="D138" s="12"/>
      <c r="E138" s="3">
        <v>1</v>
      </c>
      <c r="F138" s="3"/>
      <c r="G138" s="9"/>
      <c r="H138" s="9"/>
      <c r="I138" s="51">
        <f t="shared" si="2"/>
        <v>1</v>
      </c>
    </row>
    <row r="139" spans="1:9" x14ac:dyDescent="0.25">
      <c r="A139" s="1" t="str">
        <f>"117"</f>
        <v>117</v>
      </c>
      <c r="B139" s="2" t="s">
        <v>143</v>
      </c>
      <c r="C139" s="1" t="s">
        <v>19</v>
      </c>
      <c r="D139" s="12"/>
      <c r="E139" s="3">
        <v>1</v>
      </c>
      <c r="F139" s="3"/>
      <c r="G139" s="9"/>
      <c r="H139" s="9"/>
      <c r="I139" s="51">
        <f t="shared" si="2"/>
        <v>1</v>
      </c>
    </row>
    <row r="140" spans="1:9" x14ac:dyDescent="0.25">
      <c r="A140" s="1" t="str">
        <f>"118"</f>
        <v>118</v>
      </c>
      <c r="B140" s="2" t="s">
        <v>144</v>
      </c>
      <c r="C140" s="1" t="s">
        <v>19</v>
      </c>
      <c r="D140" s="12"/>
      <c r="E140" s="3">
        <v>1</v>
      </c>
      <c r="F140" s="3"/>
      <c r="G140" s="9"/>
      <c r="H140" s="9"/>
      <c r="I140" s="51">
        <f t="shared" si="2"/>
        <v>1</v>
      </c>
    </row>
    <row r="141" spans="1:9" x14ac:dyDescent="0.25">
      <c r="A141" s="1" t="str">
        <f>"119"</f>
        <v>119</v>
      </c>
      <c r="B141" s="2" t="s">
        <v>145</v>
      </c>
      <c r="C141" s="1" t="s">
        <v>17</v>
      </c>
      <c r="D141" s="12"/>
      <c r="E141" s="3">
        <v>1</v>
      </c>
      <c r="F141" s="3"/>
      <c r="G141" s="9"/>
      <c r="H141" s="9"/>
      <c r="I141" s="51">
        <f t="shared" si="2"/>
        <v>1</v>
      </c>
    </row>
    <row r="142" spans="1:9" x14ac:dyDescent="0.25">
      <c r="A142" s="1" t="str">
        <f>"120"</f>
        <v>120</v>
      </c>
      <c r="B142" s="2" t="s">
        <v>146</v>
      </c>
      <c r="C142" s="1" t="s">
        <v>17</v>
      </c>
      <c r="D142" s="12"/>
      <c r="E142" s="3">
        <v>1</v>
      </c>
      <c r="F142" s="3"/>
      <c r="G142" s="9"/>
      <c r="H142" s="9"/>
      <c r="I142" s="51">
        <f t="shared" si="2"/>
        <v>1</v>
      </c>
    </row>
    <row r="143" spans="1:9" x14ac:dyDescent="0.25">
      <c r="A143" s="1" t="str">
        <f>"121"</f>
        <v>121</v>
      </c>
      <c r="B143" s="2" t="s">
        <v>147</v>
      </c>
      <c r="C143" s="1" t="s">
        <v>19</v>
      </c>
      <c r="D143" s="12"/>
      <c r="E143" s="3">
        <v>1</v>
      </c>
      <c r="F143" s="3"/>
      <c r="G143" s="9"/>
      <c r="H143" s="9"/>
      <c r="I143" s="51">
        <f t="shared" si="2"/>
        <v>1</v>
      </c>
    </row>
    <row r="144" spans="1:9" ht="26.25" x14ac:dyDescent="0.25">
      <c r="A144" s="1" t="str">
        <f>"122"</f>
        <v>122</v>
      </c>
      <c r="B144" s="2" t="s">
        <v>148</v>
      </c>
      <c r="C144" s="1" t="s">
        <v>19</v>
      </c>
      <c r="D144" s="12"/>
      <c r="E144" s="3">
        <v>1</v>
      </c>
      <c r="F144" s="3"/>
      <c r="G144" s="9"/>
      <c r="H144" s="9"/>
      <c r="I144" s="51">
        <f t="shared" si="2"/>
        <v>1</v>
      </c>
    </row>
    <row r="145" spans="1:9" x14ac:dyDescent="0.25">
      <c r="A145" s="1" t="str">
        <f>"123"</f>
        <v>123</v>
      </c>
      <c r="B145" s="2" t="s">
        <v>149</v>
      </c>
      <c r="C145" s="1" t="s">
        <v>19</v>
      </c>
      <c r="D145" s="12"/>
      <c r="E145" s="3">
        <v>1</v>
      </c>
      <c r="F145" s="3"/>
      <c r="G145" s="9"/>
      <c r="H145" s="9"/>
      <c r="I145" s="51">
        <f t="shared" si="2"/>
        <v>1</v>
      </c>
    </row>
    <row r="146" spans="1:9" x14ac:dyDescent="0.25">
      <c r="A146" s="1" t="str">
        <f>"124"</f>
        <v>124</v>
      </c>
      <c r="B146" s="2" t="s">
        <v>150</v>
      </c>
      <c r="C146" s="1" t="s">
        <v>19</v>
      </c>
      <c r="D146" s="12"/>
      <c r="E146" s="3">
        <v>1</v>
      </c>
      <c r="F146" s="3"/>
      <c r="G146" s="9"/>
      <c r="H146" s="9"/>
      <c r="I146" s="51">
        <f t="shared" si="2"/>
        <v>1</v>
      </c>
    </row>
    <row r="147" spans="1:9" x14ac:dyDescent="0.25">
      <c r="A147" s="1" t="str">
        <f>"125"</f>
        <v>125</v>
      </c>
      <c r="B147" s="2" t="s">
        <v>151</v>
      </c>
      <c r="C147" s="1" t="s">
        <v>15</v>
      </c>
      <c r="D147" s="12"/>
      <c r="E147" s="3">
        <v>1</v>
      </c>
      <c r="F147" s="3"/>
      <c r="G147" s="9"/>
      <c r="H147" s="9"/>
      <c r="I147" s="51">
        <f t="shared" si="2"/>
        <v>1</v>
      </c>
    </row>
    <row r="148" spans="1:9" x14ac:dyDescent="0.25">
      <c r="A148" s="1" t="str">
        <f>"126"</f>
        <v>126</v>
      </c>
      <c r="B148" s="2" t="s">
        <v>152</v>
      </c>
      <c r="C148" s="1" t="s">
        <v>19</v>
      </c>
      <c r="D148" s="12"/>
      <c r="E148" s="3">
        <v>1</v>
      </c>
      <c r="F148" s="3"/>
      <c r="G148" s="9"/>
      <c r="H148" s="9"/>
      <c r="I148" s="51">
        <f t="shared" si="2"/>
        <v>1</v>
      </c>
    </row>
    <row r="149" spans="1:9" x14ac:dyDescent="0.25">
      <c r="A149" s="1" t="str">
        <f>"127"</f>
        <v>127</v>
      </c>
      <c r="B149" s="2" t="s">
        <v>153</v>
      </c>
      <c r="C149" s="1" t="s">
        <v>17</v>
      </c>
      <c r="D149" s="12"/>
      <c r="E149" s="3">
        <v>1</v>
      </c>
      <c r="F149" s="3"/>
      <c r="G149" s="9"/>
      <c r="H149" s="9"/>
      <c r="I149" s="51">
        <f t="shared" si="2"/>
        <v>1</v>
      </c>
    </row>
    <row r="150" spans="1:9" x14ac:dyDescent="0.25">
      <c r="A150" s="1" t="str">
        <f>"128"</f>
        <v>128</v>
      </c>
      <c r="B150" s="2" t="s">
        <v>154</v>
      </c>
      <c r="C150" s="1" t="s">
        <v>17</v>
      </c>
      <c r="D150" s="12"/>
      <c r="E150" s="3">
        <v>1</v>
      </c>
      <c r="F150" s="3"/>
      <c r="G150" s="9"/>
      <c r="H150" s="9"/>
      <c r="I150" s="51">
        <f t="shared" si="2"/>
        <v>1</v>
      </c>
    </row>
    <row r="151" spans="1:9" x14ac:dyDescent="0.25">
      <c r="A151" s="1" t="str">
        <f>"129"</f>
        <v>129</v>
      </c>
      <c r="B151" s="2" t="s">
        <v>155</v>
      </c>
      <c r="C151" s="1" t="s">
        <v>19</v>
      </c>
      <c r="D151" s="12"/>
      <c r="E151" s="3">
        <v>1</v>
      </c>
      <c r="F151" s="3"/>
      <c r="G151" s="9"/>
      <c r="H151" s="9"/>
      <c r="I151" s="51">
        <f t="shared" si="2"/>
        <v>1</v>
      </c>
    </row>
    <row r="152" spans="1:9" ht="26.25" x14ac:dyDescent="0.25">
      <c r="A152" s="1" t="str">
        <f>"130"</f>
        <v>130</v>
      </c>
      <c r="B152" s="2" t="s">
        <v>156</v>
      </c>
      <c r="C152" s="1" t="s">
        <v>2</v>
      </c>
      <c r="D152" s="12"/>
      <c r="E152" s="3">
        <v>10</v>
      </c>
      <c r="F152" s="3"/>
      <c r="G152" s="9"/>
      <c r="H152" s="9"/>
      <c r="I152" s="51">
        <f t="shared" si="2"/>
        <v>10</v>
      </c>
    </row>
    <row r="153" spans="1:9" x14ac:dyDescent="0.25">
      <c r="A153" s="1" t="str">
        <f>"131"</f>
        <v>131</v>
      </c>
      <c r="B153" s="2" t="s">
        <v>157</v>
      </c>
      <c r="C153" s="1" t="s">
        <v>15</v>
      </c>
      <c r="D153" s="12"/>
      <c r="E153" s="3">
        <v>1</v>
      </c>
      <c r="F153" s="3"/>
      <c r="G153" s="9"/>
      <c r="H153" s="9"/>
      <c r="I153" s="51">
        <f t="shared" si="2"/>
        <v>1</v>
      </c>
    </row>
    <row r="154" spans="1:9" x14ac:dyDescent="0.25">
      <c r="A154" s="1" t="str">
        <f>"132"</f>
        <v>132</v>
      </c>
      <c r="B154" s="2" t="s">
        <v>158</v>
      </c>
      <c r="C154" s="1" t="s">
        <v>68</v>
      </c>
      <c r="D154" s="12"/>
      <c r="E154" s="3">
        <v>1</v>
      </c>
      <c r="F154" s="3"/>
      <c r="G154" s="9"/>
      <c r="H154" s="9"/>
      <c r="I154" s="51">
        <f t="shared" si="2"/>
        <v>1</v>
      </c>
    </row>
    <row r="155" spans="1:9" x14ac:dyDescent="0.25">
      <c r="A155" s="1" t="str">
        <f>"133"</f>
        <v>133</v>
      </c>
      <c r="B155" s="2" t="s">
        <v>159</v>
      </c>
      <c r="C155" s="1" t="s">
        <v>19</v>
      </c>
      <c r="D155" s="12"/>
      <c r="E155" s="3">
        <v>1</v>
      </c>
      <c r="F155" s="3"/>
      <c r="G155" s="9"/>
      <c r="H155" s="9"/>
      <c r="I155" s="51">
        <f t="shared" si="2"/>
        <v>1</v>
      </c>
    </row>
    <row r="156" spans="1:9" x14ac:dyDescent="0.25">
      <c r="A156" s="1" t="str">
        <f>"134"</f>
        <v>134</v>
      </c>
      <c r="B156" s="2" t="s">
        <v>160</v>
      </c>
      <c r="C156" s="1" t="s">
        <v>68</v>
      </c>
      <c r="D156" s="12"/>
      <c r="E156" s="3">
        <v>1</v>
      </c>
      <c r="F156" s="3"/>
      <c r="G156" s="9"/>
      <c r="H156" s="9"/>
      <c r="I156" s="51">
        <f t="shared" si="2"/>
        <v>1</v>
      </c>
    </row>
    <row r="157" spans="1:9" x14ac:dyDescent="0.25">
      <c r="A157" s="1" t="str">
        <f>"135"</f>
        <v>135</v>
      </c>
      <c r="B157" s="2" t="s">
        <v>161</v>
      </c>
      <c r="C157" s="1" t="s">
        <v>68</v>
      </c>
      <c r="D157" s="12"/>
      <c r="E157" s="3">
        <v>1</v>
      </c>
      <c r="F157" s="3"/>
      <c r="G157" s="9"/>
      <c r="H157" s="9"/>
      <c r="I157" s="51">
        <f t="shared" si="2"/>
        <v>1</v>
      </c>
    </row>
    <row r="158" spans="1:9" x14ac:dyDescent="0.25">
      <c r="A158" s="1" t="str">
        <f>"136"</f>
        <v>136</v>
      </c>
      <c r="B158" s="2" t="s">
        <v>162</v>
      </c>
      <c r="C158" s="1" t="s">
        <v>19</v>
      </c>
      <c r="D158" s="12"/>
      <c r="E158" s="3">
        <v>1</v>
      </c>
      <c r="F158" s="3"/>
      <c r="G158" s="9"/>
      <c r="H158" s="9"/>
      <c r="I158" s="51">
        <f t="shared" si="2"/>
        <v>1</v>
      </c>
    </row>
    <row r="159" spans="1:9" x14ac:dyDescent="0.25">
      <c r="A159" s="1" t="str">
        <f>"137"</f>
        <v>137</v>
      </c>
      <c r="B159" s="2" t="s">
        <v>163</v>
      </c>
      <c r="C159" s="1" t="s">
        <v>66</v>
      </c>
      <c r="D159" s="12"/>
      <c r="E159" s="3">
        <v>1</v>
      </c>
      <c r="F159" s="3"/>
      <c r="G159" s="9"/>
      <c r="H159" s="9"/>
      <c r="I159" s="51">
        <f t="shared" si="2"/>
        <v>1</v>
      </c>
    </row>
    <row r="160" spans="1:9" x14ac:dyDescent="0.25">
      <c r="A160" s="1" t="str">
        <f>"138"</f>
        <v>138</v>
      </c>
      <c r="B160" s="2" t="s">
        <v>164</v>
      </c>
      <c r="C160" s="1" t="s">
        <v>59</v>
      </c>
      <c r="D160" s="12"/>
      <c r="E160" s="3">
        <v>1</v>
      </c>
      <c r="F160" s="3"/>
      <c r="G160" s="9"/>
      <c r="H160" s="9"/>
      <c r="I160" s="51">
        <f t="shared" si="2"/>
        <v>1</v>
      </c>
    </row>
    <row r="161" spans="1:9" x14ac:dyDescent="0.25">
      <c r="A161" s="1" t="str">
        <f>"139"</f>
        <v>139</v>
      </c>
      <c r="B161" s="2" t="s">
        <v>165</v>
      </c>
      <c r="C161" s="1" t="s">
        <v>59</v>
      </c>
      <c r="D161" s="12"/>
      <c r="E161" s="3">
        <v>1</v>
      </c>
      <c r="F161" s="3"/>
      <c r="G161" s="9"/>
      <c r="H161" s="9"/>
      <c r="I161" s="51">
        <f t="shared" si="2"/>
        <v>1</v>
      </c>
    </row>
    <row r="162" spans="1:9" x14ac:dyDescent="0.25">
      <c r="A162" s="1" t="str">
        <f>"140"</f>
        <v>140</v>
      </c>
      <c r="B162" s="2" t="s">
        <v>166</v>
      </c>
      <c r="C162" s="1" t="s">
        <v>59</v>
      </c>
      <c r="D162" s="12"/>
      <c r="E162" s="3">
        <v>1</v>
      </c>
      <c r="F162" s="3"/>
      <c r="G162" s="9"/>
      <c r="H162" s="9"/>
      <c r="I162" s="51">
        <f t="shared" si="2"/>
        <v>1</v>
      </c>
    </row>
    <row r="163" spans="1:9" x14ac:dyDescent="0.25">
      <c r="A163" s="7" t="str">
        <f>"141"</f>
        <v>141</v>
      </c>
      <c r="B163" s="4" t="s">
        <v>167</v>
      </c>
      <c r="C163" s="7" t="s">
        <v>168</v>
      </c>
      <c r="D163" s="13">
        <v>100</v>
      </c>
      <c r="E163" s="8">
        <v>170</v>
      </c>
      <c r="F163" s="8">
        <v>150</v>
      </c>
      <c r="G163" s="11"/>
      <c r="H163" s="11">
        <v>20</v>
      </c>
      <c r="I163" s="51">
        <f t="shared" si="2"/>
        <v>440</v>
      </c>
    </row>
    <row r="164" spans="1:9" x14ac:dyDescent="0.25">
      <c r="A164" s="36">
        <v>142</v>
      </c>
      <c r="B164" s="37" t="s">
        <v>174</v>
      </c>
      <c r="C164" s="38"/>
      <c r="D164" s="38"/>
      <c r="E164" s="38"/>
      <c r="F164" s="39">
        <v>1</v>
      </c>
      <c r="G164" s="38"/>
      <c r="H164" s="38"/>
      <c r="I164" s="51">
        <f t="shared" si="2"/>
        <v>1</v>
      </c>
    </row>
    <row r="165" spans="1:9" x14ac:dyDescent="0.25">
      <c r="A165" s="36">
        <v>143</v>
      </c>
      <c r="B165" s="37" t="s">
        <v>175</v>
      </c>
      <c r="C165" s="38"/>
      <c r="D165" s="38"/>
      <c r="E165" s="38"/>
      <c r="F165" s="39">
        <v>1</v>
      </c>
      <c r="G165" s="38"/>
      <c r="H165" s="38"/>
      <c r="I165" s="51">
        <f t="shared" si="2"/>
        <v>1</v>
      </c>
    </row>
    <row r="166" spans="1:9" x14ac:dyDescent="0.25">
      <c r="A166" s="36">
        <v>144</v>
      </c>
      <c r="B166" s="37" t="s">
        <v>176</v>
      </c>
      <c r="C166" s="38"/>
      <c r="D166" s="38"/>
      <c r="E166" s="38"/>
      <c r="F166" s="39">
        <v>50</v>
      </c>
      <c r="G166" s="38"/>
      <c r="H166" s="38"/>
      <c r="I166" s="51">
        <f t="shared" si="2"/>
        <v>50</v>
      </c>
    </row>
    <row r="167" spans="1:9" x14ac:dyDescent="0.25">
      <c r="A167" s="36">
        <v>145</v>
      </c>
      <c r="B167" s="37" t="s">
        <v>177</v>
      </c>
      <c r="C167" s="38"/>
      <c r="D167" s="38"/>
      <c r="E167" s="38"/>
      <c r="F167" s="39">
        <v>50</v>
      </c>
      <c r="G167" s="38"/>
      <c r="H167" s="38"/>
      <c r="I167" s="51">
        <f t="shared" si="2"/>
        <v>50</v>
      </c>
    </row>
    <row r="168" spans="1:9" x14ac:dyDescent="0.25">
      <c r="A168" s="40">
        <v>146</v>
      </c>
      <c r="B168" s="41" t="s">
        <v>178</v>
      </c>
      <c r="C168" s="42"/>
      <c r="D168" s="42"/>
      <c r="E168" s="42"/>
      <c r="F168" s="43">
        <v>4</v>
      </c>
      <c r="G168" s="42"/>
      <c r="H168" s="42"/>
      <c r="I168" s="51">
        <f t="shared" si="2"/>
        <v>4</v>
      </c>
    </row>
    <row r="169" spans="1:9" ht="39" x14ac:dyDescent="0.25">
      <c r="A169" s="44">
        <v>147</v>
      </c>
      <c r="B169" s="45" t="s">
        <v>179</v>
      </c>
      <c r="C169" s="46"/>
      <c r="D169" s="38"/>
      <c r="E169" s="38"/>
      <c r="F169" s="39">
        <v>1</v>
      </c>
      <c r="G169" s="38"/>
      <c r="H169" s="38"/>
      <c r="I169" s="38">
        <f t="shared" si="2"/>
        <v>1</v>
      </c>
    </row>
    <row r="170" spans="1:9" ht="30" x14ac:dyDescent="0.25">
      <c r="A170" s="44">
        <v>148</v>
      </c>
      <c r="B170" s="47" t="s">
        <v>181</v>
      </c>
      <c r="C170" s="36" t="s">
        <v>19</v>
      </c>
      <c r="D170" s="38"/>
      <c r="E170" s="38"/>
      <c r="F170" s="38"/>
      <c r="G170" s="48">
        <v>2</v>
      </c>
      <c r="H170" s="38"/>
      <c r="I170" s="38">
        <f t="shared" si="2"/>
        <v>2</v>
      </c>
    </row>
    <row r="171" spans="1:9" ht="30" x14ac:dyDescent="0.25">
      <c r="A171" s="44">
        <v>149</v>
      </c>
      <c r="B171" s="47" t="s">
        <v>182</v>
      </c>
      <c r="C171" s="36" t="s">
        <v>19</v>
      </c>
      <c r="D171" s="38"/>
      <c r="E171" s="38"/>
      <c r="F171" s="38"/>
      <c r="G171" s="48">
        <v>2</v>
      </c>
      <c r="H171" s="38"/>
      <c r="I171" s="38">
        <f t="shared" ref="I171:I183" si="3">H171+G171+F171+E171+D171</f>
        <v>2</v>
      </c>
    </row>
    <row r="172" spans="1:9" x14ac:dyDescent="0.25">
      <c r="A172" s="44">
        <v>150</v>
      </c>
      <c r="B172" s="47" t="s">
        <v>183</v>
      </c>
      <c r="C172" s="36" t="s">
        <v>19</v>
      </c>
      <c r="D172" s="38"/>
      <c r="E172" s="38"/>
      <c r="F172" s="38"/>
      <c r="G172" s="48">
        <v>2</v>
      </c>
      <c r="H172" s="38"/>
      <c r="I172" s="38">
        <f t="shared" si="3"/>
        <v>2</v>
      </c>
    </row>
    <row r="173" spans="1:9" x14ac:dyDescent="0.25">
      <c r="A173" s="44">
        <v>151</v>
      </c>
      <c r="B173" s="47" t="s">
        <v>184</v>
      </c>
      <c r="C173" s="36" t="s">
        <v>19</v>
      </c>
      <c r="D173" s="38"/>
      <c r="E173" s="38"/>
      <c r="F173" s="38"/>
      <c r="G173" s="48">
        <v>2</v>
      </c>
      <c r="H173" s="38"/>
      <c r="I173" s="38">
        <f t="shared" si="3"/>
        <v>2</v>
      </c>
    </row>
    <row r="174" spans="1:9" x14ac:dyDescent="0.25">
      <c r="A174" s="44">
        <v>152</v>
      </c>
      <c r="B174" s="47" t="s">
        <v>185</v>
      </c>
      <c r="C174" s="36" t="s">
        <v>19</v>
      </c>
      <c r="D174" s="38"/>
      <c r="E174" s="38"/>
      <c r="F174" s="38"/>
      <c r="G174" s="48">
        <v>2</v>
      </c>
      <c r="H174" s="38"/>
      <c r="I174" s="38">
        <f t="shared" si="3"/>
        <v>2</v>
      </c>
    </row>
    <row r="175" spans="1:9" x14ac:dyDescent="0.25">
      <c r="A175" s="44">
        <v>153</v>
      </c>
      <c r="B175" s="47" t="s">
        <v>186</v>
      </c>
      <c r="C175" s="36" t="s">
        <v>19</v>
      </c>
      <c r="D175" s="38"/>
      <c r="E175" s="38"/>
      <c r="F175" s="38"/>
      <c r="G175" s="48">
        <v>2</v>
      </c>
      <c r="H175" s="38"/>
      <c r="I175" s="38">
        <f t="shared" si="3"/>
        <v>2</v>
      </c>
    </row>
    <row r="176" spans="1:9" x14ac:dyDescent="0.25">
      <c r="A176" s="44">
        <v>154</v>
      </c>
      <c r="B176" s="47" t="s">
        <v>187</v>
      </c>
      <c r="C176" s="36" t="s">
        <v>19</v>
      </c>
      <c r="D176" s="38"/>
      <c r="E176" s="38"/>
      <c r="F176" s="38"/>
      <c r="G176" s="48">
        <v>2</v>
      </c>
      <c r="H176" s="38"/>
      <c r="I176" s="38">
        <f t="shared" si="3"/>
        <v>2</v>
      </c>
    </row>
    <row r="177" spans="1:9" x14ac:dyDescent="0.25">
      <c r="A177" s="44">
        <v>155</v>
      </c>
      <c r="B177" s="47" t="s">
        <v>188</v>
      </c>
      <c r="C177" s="36" t="s">
        <v>19</v>
      </c>
      <c r="D177" s="38"/>
      <c r="E177" s="38"/>
      <c r="F177" s="38"/>
      <c r="G177" s="48">
        <v>2</v>
      </c>
      <c r="H177" s="38"/>
      <c r="I177" s="38">
        <f t="shared" si="3"/>
        <v>2</v>
      </c>
    </row>
    <row r="178" spans="1:9" x14ac:dyDescent="0.25">
      <c r="A178" s="44">
        <v>156</v>
      </c>
      <c r="B178" s="47" t="s">
        <v>189</v>
      </c>
      <c r="C178" s="36" t="s">
        <v>19</v>
      </c>
      <c r="D178" s="38"/>
      <c r="E178" s="38"/>
      <c r="F178" s="38"/>
      <c r="G178" s="48">
        <v>2</v>
      </c>
      <c r="H178" s="38"/>
      <c r="I178" s="38">
        <f t="shared" si="3"/>
        <v>2</v>
      </c>
    </row>
    <row r="179" spans="1:9" x14ac:dyDescent="0.25">
      <c r="A179" s="44">
        <v>157</v>
      </c>
      <c r="B179" s="47" t="s">
        <v>190</v>
      </c>
      <c r="C179" s="36" t="s">
        <v>19</v>
      </c>
      <c r="D179" s="38"/>
      <c r="E179" s="38"/>
      <c r="F179" s="38"/>
      <c r="G179" s="48">
        <v>2</v>
      </c>
      <c r="H179" s="38"/>
      <c r="I179" s="38">
        <f t="shared" si="3"/>
        <v>2</v>
      </c>
    </row>
    <row r="180" spans="1:9" x14ac:dyDescent="0.25">
      <c r="A180" s="44">
        <v>158</v>
      </c>
      <c r="B180" s="47" t="s">
        <v>191</v>
      </c>
      <c r="C180" s="36" t="s">
        <v>19</v>
      </c>
      <c r="D180" s="38"/>
      <c r="E180" s="38"/>
      <c r="F180" s="38"/>
      <c r="G180" s="48">
        <v>2</v>
      </c>
      <c r="H180" s="38"/>
      <c r="I180" s="38">
        <f t="shared" si="3"/>
        <v>2</v>
      </c>
    </row>
    <row r="181" spans="1:9" x14ac:dyDescent="0.25">
      <c r="A181" s="44">
        <v>159</v>
      </c>
      <c r="B181" s="47" t="s">
        <v>192</v>
      </c>
      <c r="C181" s="36" t="s">
        <v>19</v>
      </c>
      <c r="D181" s="38"/>
      <c r="E181" s="38"/>
      <c r="F181" s="38"/>
      <c r="G181" s="48">
        <v>2</v>
      </c>
      <c r="H181" s="38"/>
      <c r="I181" s="38">
        <f t="shared" si="3"/>
        <v>2</v>
      </c>
    </row>
    <row r="182" spans="1:9" x14ac:dyDescent="0.25">
      <c r="A182" s="44">
        <v>160</v>
      </c>
      <c r="B182" s="47" t="s">
        <v>193</v>
      </c>
      <c r="C182" s="40" t="s">
        <v>19</v>
      </c>
      <c r="D182" s="38"/>
      <c r="E182" s="38"/>
      <c r="F182" s="38"/>
      <c r="G182" s="49">
        <v>2</v>
      </c>
      <c r="H182" s="38"/>
      <c r="I182" s="38">
        <f t="shared" si="3"/>
        <v>2</v>
      </c>
    </row>
    <row r="183" spans="1:9" ht="39" x14ac:dyDescent="0.25">
      <c r="A183" s="44">
        <v>161</v>
      </c>
      <c r="B183" s="50" t="s">
        <v>194</v>
      </c>
      <c r="C183" s="36" t="s">
        <v>2</v>
      </c>
      <c r="D183" s="38"/>
      <c r="E183" s="38"/>
      <c r="F183" s="38"/>
      <c r="G183" s="48">
        <v>4</v>
      </c>
      <c r="H183" s="38"/>
      <c r="I183" s="38">
        <f t="shared" si="3"/>
        <v>4</v>
      </c>
    </row>
  </sheetData>
  <mergeCells count="41">
    <mergeCell ref="A1:F1"/>
    <mergeCell ref="I92:I102"/>
    <mergeCell ref="I103:I105"/>
    <mergeCell ref="I89:I91"/>
    <mergeCell ref="I82:I85"/>
    <mergeCell ref="I86:I88"/>
    <mergeCell ref="E86:E88"/>
    <mergeCell ref="A82:A85"/>
    <mergeCell ref="C82:C85"/>
    <mergeCell ref="D82:D85"/>
    <mergeCell ref="E82:E85"/>
    <mergeCell ref="A103:A105"/>
    <mergeCell ref="C103:C105"/>
    <mergeCell ref="D103:D105"/>
    <mergeCell ref="A92:A102"/>
    <mergeCell ref="A86:A88"/>
    <mergeCell ref="C86:C88"/>
    <mergeCell ref="D86:D88"/>
    <mergeCell ref="C92:C102"/>
    <mergeCell ref="D92:D102"/>
    <mergeCell ref="A89:A91"/>
    <mergeCell ref="C89:C91"/>
    <mergeCell ref="D89:D91"/>
    <mergeCell ref="E103:E105"/>
    <mergeCell ref="F82:F85"/>
    <mergeCell ref="F86:F88"/>
    <mergeCell ref="F89:F91"/>
    <mergeCell ref="F92:F102"/>
    <mergeCell ref="F103:F105"/>
    <mergeCell ref="E92:E102"/>
    <mergeCell ref="E89:E91"/>
    <mergeCell ref="G92:G102"/>
    <mergeCell ref="H92:H102"/>
    <mergeCell ref="G103:G105"/>
    <mergeCell ref="H103:H105"/>
    <mergeCell ref="G82:G85"/>
    <mergeCell ref="H82:H85"/>
    <mergeCell ref="G86:G88"/>
    <mergeCell ref="H86:H88"/>
    <mergeCell ref="G89:G91"/>
    <mergeCell ref="H89:H9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2558-64B6-4F23-B486-0521F09A5E85}">
  <dimension ref="A1:F182"/>
  <sheetViews>
    <sheetView tabSelected="1" topLeftCell="A152" workbookViewId="0">
      <selection activeCell="F167" sqref="F167"/>
    </sheetView>
  </sheetViews>
  <sheetFormatPr defaultRowHeight="15" x14ac:dyDescent="0.25"/>
  <cols>
    <col min="1" max="1" width="23.85546875" bestFit="1" customWidth="1"/>
    <col min="2" max="2" width="114.28515625" customWidth="1"/>
    <col min="3" max="3" width="14.7109375" bestFit="1" customWidth="1"/>
    <col min="4" max="4" width="16.140625" bestFit="1" customWidth="1"/>
    <col min="5" max="6" width="12.85546875" customWidth="1"/>
  </cols>
  <sheetData>
    <row r="1" spans="1:6" ht="234" customHeight="1" thickBot="1" x14ac:dyDescent="0.3">
      <c r="A1" s="67" t="s">
        <v>171</v>
      </c>
      <c r="B1" s="67"/>
      <c r="C1" s="67"/>
      <c r="D1" s="67"/>
      <c r="E1" s="67"/>
      <c r="F1" s="67"/>
    </row>
    <row r="2" spans="1:6" ht="45.75" thickBot="1" x14ac:dyDescent="0.3">
      <c r="A2" s="15" t="s">
        <v>169</v>
      </c>
      <c r="B2" s="16" t="s">
        <v>0</v>
      </c>
      <c r="C2" s="16" t="s">
        <v>170</v>
      </c>
      <c r="D2" s="17" t="s">
        <v>200</v>
      </c>
      <c r="E2" s="24" t="s">
        <v>198</v>
      </c>
      <c r="F2" s="25" t="s">
        <v>199</v>
      </c>
    </row>
    <row r="3" spans="1:6" x14ac:dyDescent="0.25">
      <c r="A3" s="26">
        <v>1</v>
      </c>
      <c r="B3" s="27">
        <v>2</v>
      </c>
      <c r="C3" s="28">
        <v>3</v>
      </c>
      <c r="D3" s="29">
        <v>4</v>
      </c>
      <c r="E3" s="32">
        <v>5</v>
      </c>
      <c r="F3" s="35">
        <v>6</v>
      </c>
    </row>
    <row r="4" spans="1:6" ht="39" x14ac:dyDescent="0.25">
      <c r="A4" s="92">
        <v>1</v>
      </c>
      <c r="B4" s="2" t="s">
        <v>1</v>
      </c>
      <c r="C4" s="1" t="s">
        <v>2</v>
      </c>
      <c r="D4" s="89">
        <v>3</v>
      </c>
      <c r="E4" s="33"/>
      <c r="F4" s="34"/>
    </row>
    <row r="5" spans="1:6" ht="39" x14ac:dyDescent="0.25">
      <c r="A5" s="92">
        <v>2</v>
      </c>
      <c r="B5" s="2" t="s">
        <v>3</v>
      </c>
      <c r="C5" s="1" t="s">
        <v>2</v>
      </c>
      <c r="D5" s="89">
        <v>1</v>
      </c>
      <c r="E5" s="33"/>
      <c r="F5" s="34"/>
    </row>
    <row r="6" spans="1:6" ht="39" x14ac:dyDescent="0.25">
      <c r="A6" s="92">
        <v>3</v>
      </c>
      <c r="B6" s="2" t="s">
        <v>4</v>
      </c>
      <c r="C6" s="1" t="s">
        <v>2</v>
      </c>
      <c r="D6" s="89">
        <v>2</v>
      </c>
      <c r="E6" s="33"/>
      <c r="F6" s="34"/>
    </row>
    <row r="7" spans="1:6" ht="39" x14ac:dyDescent="0.25">
      <c r="A7" s="1">
        <v>4</v>
      </c>
      <c r="B7" s="2" t="s">
        <v>5</v>
      </c>
      <c r="C7" s="1" t="s">
        <v>2</v>
      </c>
      <c r="D7" s="89">
        <v>9</v>
      </c>
      <c r="E7" s="33"/>
      <c r="F7" s="34"/>
    </row>
    <row r="8" spans="1:6" ht="39" x14ac:dyDescent="0.25">
      <c r="A8" s="1">
        <v>5</v>
      </c>
      <c r="B8" s="2" t="s">
        <v>6</v>
      </c>
      <c r="C8" s="1" t="s">
        <v>2</v>
      </c>
      <c r="D8" s="89">
        <v>1</v>
      </c>
      <c r="E8" s="33"/>
      <c r="F8" s="34"/>
    </row>
    <row r="9" spans="1:6" ht="39" x14ac:dyDescent="0.25">
      <c r="A9" s="1">
        <v>6</v>
      </c>
      <c r="B9" s="2" t="s">
        <v>7</v>
      </c>
      <c r="C9" s="1" t="s">
        <v>2</v>
      </c>
      <c r="D9" s="89">
        <v>1</v>
      </c>
      <c r="E9" s="33"/>
      <c r="F9" s="34"/>
    </row>
    <row r="10" spans="1:6" ht="39" x14ac:dyDescent="0.25">
      <c r="A10" s="1">
        <v>7</v>
      </c>
      <c r="B10" s="2" t="s">
        <v>8</v>
      </c>
      <c r="C10" s="1" t="s">
        <v>2</v>
      </c>
      <c r="D10" s="89">
        <v>2</v>
      </c>
      <c r="E10" s="33"/>
      <c r="F10" s="34"/>
    </row>
    <row r="11" spans="1:6" ht="39" x14ac:dyDescent="0.25">
      <c r="A11" s="1">
        <v>8</v>
      </c>
      <c r="B11" s="2" t="s">
        <v>9</v>
      </c>
      <c r="C11" s="1" t="s">
        <v>2</v>
      </c>
      <c r="D11" s="89">
        <v>8</v>
      </c>
      <c r="E11" s="33"/>
      <c r="F11" s="34"/>
    </row>
    <row r="12" spans="1:6" ht="51.75" x14ac:dyDescent="0.25">
      <c r="A12" s="1">
        <v>9</v>
      </c>
      <c r="B12" s="2" t="s">
        <v>10</v>
      </c>
      <c r="C12" s="1" t="s">
        <v>2</v>
      </c>
      <c r="D12" s="89">
        <v>1</v>
      </c>
      <c r="E12" s="33"/>
      <c r="F12" s="34"/>
    </row>
    <row r="13" spans="1:6" ht="39" x14ac:dyDescent="0.25">
      <c r="A13" s="1">
        <v>10</v>
      </c>
      <c r="B13" s="2" t="s">
        <v>11</v>
      </c>
      <c r="C13" s="1" t="s">
        <v>2</v>
      </c>
      <c r="D13" s="89">
        <v>2</v>
      </c>
      <c r="E13" s="33"/>
      <c r="F13" s="34"/>
    </row>
    <row r="14" spans="1:6" ht="39" x14ac:dyDescent="0.25">
      <c r="A14" s="1">
        <v>11</v>
      </c>
      <c r="B14" s="2" t="s">
        <v>12</v>
      </c>
      <c r="C14" s="1" t="s">
        <v>2</v>
      </c>
      <c r="D14" s="89">
        <v>4</v>
      </c>
      <c r="E14" s="33"/>
      <c r="F14" s="34"/>
    </row>
    <row r="15" spans="1:6" ht="51.75" x14ac:dyDescent="0.25">
      <c r="A15" s="1">
        <v>12</v>
      </c>
      <c r="B15" s="2" t="s">
        <v>13</v>
      </c>
      <c r="C15" s="1" t="s">
        <v>2</v>
      </c>
      <c r="D15" s="89">
        <v>10</v>
      </c>
      <c r="E15" s="33"/>
      <c r="F15" s="34"/>
    </row>
    <row r="16" spans="1:6" x14ac:dyDescent="0.25">
      <c r="A16" s="1">
        <v>13</v>
      </c>
      <c r="B16" s="2" t="s">
        <v>14</v>
      </c>
      <c r="C16" s="1" t="s">
        <v>15</v>
      </c>
      <c r="D16" s="89">
        <v>1</v>
      </c>
      <c r="E16" s="33"/>
      <c r="F16" s="34"/>
    </row>
    <row r="17" spans="1:6" x14ac:dyDescent="0.25">
      <c r="A17" s="1">
        <v>14</v>
      </c>
      <c r="B17" s="2" t="s">
        <v>16</v>
      </c>
      <c r="C17" s="1" t="s">
        <v>17</v>
      </c>
      <c r="D17" s="89">
        <v>1</v>
      </c>
      <c r="E17" s="33"/>
      <c r="F17" s="34"/>
    </row>
    <row r="18" spans="1:6" x14ac:dyDescent="0.25">
      <c r="A18" s="1">
        <v>15</v>
      </c>
      <c r="B18" s="2" t="s">
        <v>18</v>
      </c>
      <c r="C18" s="1" t="s">
        <v>19</v>
      </c>
      <c r="D18" s="89">
        <v>1</v>
      </c>
      <c r="E18" s="33"/>
      <c r="F18" s="34"/>
    </row>
    <row r="19" spans="1:6" x14ac:dyDescent="0.25">
      <c r="A19" s="1">
        <v>16</v>
      </c>
      <c r="B19" s="2" t="s">
        <v>20</v>
      </c>
      <c r="C19" s="1" t="s">
        <v>19</v>
      </c>
      <c r="D19" s="89">
        <v>1</v>
      </c>
      <c r="E19" s="33"/>
      <c r="F19" s="34"/>
    </row>
    <row r="20" spans="1:6" x14ac:dyDescent="0.25">
      <c r="A20" s="1">
        <v>17</v>
      </c>
      <c r="B20" s="2" t="s">
        <v>21</v>
      </c>
      <c r="C20" s="1" t="s">
        <v>19</v>
      </c>
      <c r="D20" s="89">
        <v>1</v>
      </c>
      <c r="E20" s="33"/>
      <c r="F20" s="34"/>
    </row>
    <row r="21" spans="1:6" x14ac:dyDescent="0.25">
      <c r="A21" s="1">
        <v>18</v>
      </c>
      <c r="B21" s="2" t="s">
        <v>22</v>
      </c>
      <c r="C21" s="1" t="s">
        <v>19</v>
      </c>
      <c r="D21" s="89">
        <v>1</v>
      </c>
      <c r="E21" s="33"/>
      <c r="F21" s="34"/>
    </row>
    <row r="22" spans="1:6" x14ac:dyDescent="0.25">
      <c r="A22" s="1">
        <v>19</v>
      </c>
      <c r="B22" s="2" t="s">
        <v>23</v>
      </c>
      <c r="C22" s="1" t="s">
        <v>19</v>
      </c>
      <c r="D22" s="89">
        <v>1</v>
      </c>
      <c r="E22" s="33"/>
      <c r="F22" s="34"/>
    </row>
    <row r="23" spans="1:6" x14ac:dyDescent="0.25">
      <c r="A23" s="1">
        <v>20</v>
      </c>
      <c r="B23" s="2" t="s">
        <v>24</v>
      </c>
      <c r="C23" s="1" t="s">
        <v>19</v>
      </c>
      <c r="D23" s="89">
        <v>1</v>
      </c>
      <c r="E23" s="33"/>
      <c r="F23" s="34"/>
    </row>
    <row r="24" spans="1:6" x14ac:dyDescent="0.25">
      <c r="A24" s="1">
        <v>21</v>
      </c>
      <c r="B24" s="2" t="s">
        <v>25</v>
      </c>
      <c r="C24" s="1" t="s">
        <v>19</v>
      </c>
      <c r="D24" s="89">
        <v>1</v>
      </c>
      <c r="E24" s="33"/>
      <c r="F24" s="34"/>
    </row>
    <row r="25" spans="1:6" x14ac:dyDescent="0.25">
      <c r="A25" s="1">
        <v>22</v>
      </c>
      <c r="B25" s="2" t="s">
        <v>26</v>
      </c>
      <c r="C25" s="1" t="s">
        <v>17</v>
      </c>
      <c r="D25" s="89">
        <v>1</v>
      </c>
      <c r="E25" s="33"/>
      <c r="F25" s="34"/>
    </row>
    <row r="26" spans="1:6" x14ac:dyDescent="0.25">
      <c r="A26" s="1">
        <v>23</v>
      </c>
      <c r="B26" s="2" t="s">
        <v>27</v>
      </c>
      <c r="C26" s="1" t="s">
        <v>19</v>
      </c>
      <c r="D26" s="89">
        <v>1</v>
      </c>
      <c r="E26" s="33"/>
      <c r="F26" s="34"/>
    </row>
    <row r="27" spans="1:6" x14ac:dyDescent="0.25">
      <c r="A27" s="1">
        <v>24</v>
      </c>
      <c r="B27" s="2" t="s">
        <v>28</v>
      </c>
      <c r="C27" s="1" t="s">
        <v>15</v>
      </c>
      <c r="D27" s="89">
        <v>1</v>
      </c>
      <c r="E27" s="33"/>
      <c r="F27" s="34"/>
    </row>
    <row r="28" spans="1:6" x14ac:dyDescent="0.25">
      <c r="A28" s="1">
        <v>25</v>
      </c>
      <c r="B28" s="2" t="s">
        <v>29</v>
      </c>
      <c r="C28" s="1" t="s">
        <v>17</v>
      </c>
      <c r="D28" s="89">
        <v>1</v>
      </c>
      <c r="E28" s="33"/>
      <c r="F28" s="34"/>
    </row>
    <row r="29" spans="1:6" x14ac:dyDescent="0.25">
      <c r="A29" s="1">
        <v>26</v>
      </c>
      <c r="B29" s="2" t="s">
        <v>30</v>
      </c>
      <c r="C29" s="1" t="s">
        <v>19</v>
      </c>
      <c r="D29" s="89">
        <v>1</v>
      </c>
      <c r="E29" s="33"/>
      <c r="F29" s="34"/>
    </row>
    <row r="30" spans="1:6" x14ac:dyDescent="0.25">
      <c r="A30" s="1">
        <v>27</v>
      </c>
      <c r="B30" s="2" t="s">
        <v>31</v>
      </c>
      <c r="C30" s="1" t="s">
        <v>19</v>
      </c>
      <c r="D30" s="89">
        <v>1</v>
      </c>
      <c r="E30" s="33"/>
      <c r="F30" s="34"/>
    </row>
    <row r="31" spans="1:6" x14ac:dyDescent="0.25">
      <c r="A31" s="1">
        <v>28</v>
      </c>
      <c r="B31" s="2" t="s">
        <v>32</v>
      </c>
      <c r="C31" s="1" t="s">
        <v>19</v>
      </c>
      <c r="D31" s="89">
        <v>1</v>
      </c>
      <c r="E31" s="33"/>
      <c r="F31" s="34"/>
    </row>
    <row r="32" spans="1:6" x14ac:dyDescent="0.25">
      <c r="A32" s="1">
        <v>29</v>
      </c>
      <c r="B32" s="2" t="s">
        <v>33</v>
      </c>
      <c r="C32" s="1" t="s">
        <v>19</v>
      </c>
      <c r="D32" s="89">
        <v>1</v>
      </c>
      <c r="E32" s="33"/>
      <c r="F32" s="34"/>
    </row>
    <row r="33" spans="1:6" x14ac:dyDescent="0.25">
      <c r="A33" s="1">
        <v>30</v>
      </c>
      <c r="B33" s="2" t="s">
        <v>34</v>
      </c>
      <c r="C33" s="1" t="s">
        <v>19</v>
      </c>
      <c r="D33" s="89">
        <v>1</v>
      </c>
      <c r="E33" s="33"/>
      <c r="F33" s="34"/>
    </row>
    <row r="34" spans="1:6" x14ac:dyDescent="0.25">
      <c r="A34" s="1">
        <v>31</v>
      </c>
      <c r="B34" s="2" t="s">
        <v>35</v>
      </c>
      <c r="C34" s="1" t="s">
        <v>19</v>
      </c>
      <c r="D34" s="89">
        <v>1</v>
      </c>
      <c r="E34" s="33"/>
      <c r="F34" s="34"/>
    </row>
    <row r="35" spans="1:6" x14ac:dyDescent="0.25">
      <c r="A35" s="1">
        <v>32</v>
      </c>
      <c r="B35" s="2" t="s">
        <v>36</v>
      </c>
      <c r="C35" s="1" t="s">
        <v>19</v>
      </c>
      <c r="D35" s="89">
        <v>1</v>
      </c>
      <c r="E35" s="33"/>
      <c r="F35" s="34"/>
    </row>
    <row r="36" spans="1:6" x14ac:dyDescent="0.25">
      <c r="A36" s="1">
        <v>33</v>
      </c>
      <c r="B36" s="2" t="s">
        <v>37</v>
      </c>
      <c r="C36" s="1" t="s">
        <v>17</v>
      </c>
      <c r="D36" s="89">
        <v>1</v>
      </c>
      <c r="E36" s="33"/>
      <c r="F36" s="34"/>
    </row>
    <row r="37" spans="1:6" x14ac:dyDescent="0.25">
      <c r="A37" s="1">
        <v>34</v>
      </c>
      <c r="B37" s="2" t="s">
        <v>38</v>
      </c>
      <c r="C37" s="1" t="s">
        <v>17</v>
      </c>
      <c r="D37" s="89">
        <v>1</v>
      </c>
      <c r="E37" s="33"/>
      <c r="F37" s="34"/>
    </row>
    <row r="38" spans="1:6" x14ac:dyDescent="0.25">
      <c r="A38" s="1">
        <v>35</v>
      </c>
      <c r="B38" s="2" t="s">
        <v>39</v>
      </c>
      <c r="C38" s="1" t="s">
        <v>17</v>
      </c>
      <c r="D38" s="89">
        <v>1</v>
      </c>
      <c r="E38" s="33"/>
      <c r="F38" s="34"/>
    </row>
    <row r="39" spans="1:6" x14ac:dyDescent="0.25">
      <c r="A39" s="1">
        <v>36</v>
      </c>
      <c r="B39" s="2" t="s">
        <v>40</v>
      </c>
      <c r="C39" s="1" t="s">
        <v>17</v>
      </c>
      <c r="D39" s="89">
        <v>1</v>
      </c>
      <c r="E39" s="33"/>
      <c r="F39" s="34"/>
    </row>
    <row r="40" spans="1:6" x14ac:dyDescent="0.25">
      <c r="A40" s="1">
        <v>37</v>
      </c>
      <c r="B40" s="2" t="s">
        <v>41</v>
      </c>
      <c r="C40" s="1" t="s">
        <v>19</v>
      </c>
      <c r="D40" s="89">
        <v>1</v>
      </c>
      <c r="E40" s="33"/>
      <c r="F40" s="34"/>
    </row>
    <row r="41" spans="1:6" x14ac:dyDescent="0.25">
      <c r="A41" s="1">
        <v>38</v>
      </c>
      <c r="B41" s="2" t="s">
        <v>42</v>
      </c>
      <c r="C41" s="1" t="s">
        <v>19</v>
      </c>
      <c r="D41" s="89">
        <v>1</v>
      </c>
      <c r="E41" s="33"/>
      <c r="F41" s="34"/>
    </row>
    <row r="42" spans="1:6" x14ac:dyDescent="0.25">
      <c r="A42" s="1">
        <v>39</v>
      </c>
      <c r="B42" s="2" t="s">
        <v>43</v>
      </c>
      <c r="C42" s="1" t="s">
        <v>19</v>
      </c>
      <c r="D42" s="89">
        <v>1</v>
      </c>
      <c r="E42" s="33"/>
      <c r="F42" s="34"/>
    </row>
    <row r="43" spans="1:6" x14ac:dyDescent="0.25">
      <c r="A43" s="1">
        <v>40</v>
      </c>
      <c r="B43" s="2" t="s">
        <v>44</v>
      </c>
      <c r="C43" s="1" t="s">
        <v>19</v>
      </c>
      <c r="D43" s="89">
        <v>1</v>
      </c>
      <c r="E43" s="33"/>
      <c r="F43" s="34"/>
    </row>
    <row r="44" spans="1:6" x14ac:dyDescent="0.25">
      <c r="A44" s="1">
        <v>41</v>
      </c>
      <c r="B44" s="2" t="s">
        <v>45</v>
      </c>
      <c r="C44" s="1" t="s">
        <v>19</v>
      </c>
      <c r="D44" s="89">
        <v>1</v>
      </c>
      <c r="E44" s="33"/>
      <c r="F44" s="34"/>
    </row>
    <row r="45" spans="1:6" x14ac:dyDescent="0.25">
      <c r="A45" s="1">
        <v>42</v>
      </c>
      <c r="B45" s="2" t="s">
        <v>46</v>
      </c>
      <c r="C45" s="1" t="s">
        <v>19</v>
      </c>
      <c r="D45" s="89">
        <v>1</v>
      </c>
      <c r="E45" s="33"/>
      <c r="F45" s="34"/>
    </row>
    <row r="46" spans="1:6" x14ac:dyDescent="0.25">
      <c r="A46" s="1">
        <v>43</v>
      </c>
      <c r="B46" s="2" t="s">
        <v>47</v>
      </c>
      <c r="C46" s="1" t="s">
        <v>19</v>
      </c>
      <c r="D46" s="89">
        <v>1</v>
      </c>
      <c r="E46" s="33"/>
      <c r="F46" s="34"/>
    </row>
    <row r="47" spans="1:6" x14ac:dyDescent="0.25">
      <c r="A47" s="1">
        <v>44</v>
      </c>
      <c r="B47" s="2" t="s">
        <v>48</v>
      </c>
      <c r="C47" s="1" t="s">
        <v>19</v>
      </c>
      <c r="D47" s="89">
        <v>1</v>
      </c>
      <c r="E47" s="33"/>
      <c r="F47" s="34"/>
    </row>
    <row r="48" spans="1:6" x14ac:dyDescent="0.25">
      <c r="A48" s="1">
        <v>45</v>
      </c>
      <c r="B48" s="2" t="s">
        <v>49</v>
      </c>
      <c r="C48" s="1" t="s">
        <v>19</v>
      </c>
      <c r="D48" s="89">
        <v>1</v>
      </c>
      <c r="E48" s="33"/>
      <c r="F48" s="34"/>
    </row>
    <row r="49" spans="1:6" x14ac:dyDescent="0.25">
      <c r="A49" s="1">
        <v>46</v>
      </c>
      <c r="B49" s="2" t="s">
        <v>50</v>
      </c>
      <c r="C49" s="1" t="s">
        <v>19</v>
      </c>
      <c r="D49" s="89">
        <v>1</v>
      </c>
      <c r="E49" s="33"/>
      <c r="F49" s="34"/>
    </row>
    <row r="50" spans="1:6" x14ac:dyDescent="0.25">
      <c r="A50" s="1">
        <v>47</v>
      </c>
      <c r="B50" s="2" t="s">
        <v>51</v>
      </c>
      <c r="C50" s="1" t="s">
        <v>19</v>
      </c>
      <c r="D50" s="89">
        <v>1</v>
      </c>
      <c r="E50" s="33"/>
      <c r="F50" s="34"/>
    </row>
    <row r="51" spans="1:6" x14ac:dyDescent="0.25">
      <c r="A51" s="1">
        <v>48</v>
      </c>
      <c r="B51" s="2" t="s">
        <v>52</v>
      </c>
      <c r="C51" s="1" t="s">
        <v>19</v>
      </c>
      <c r="D51" s="89">
        <v>1</v>
      </c>
      <c r="E51" s="33"/>
      <c r="F51" s="34"/>
    </row>
    <row r="52" spans="1:6" x14ac:dyDescent="0.25">
      <c r="A52" s="1">
        <v>49</v>
      </c>
      <c r="B52" s="2" t="s">
        <v>53</v>
      </c>
      <c r="C52" s="1" t="s">
        <v>17</v>
      </c>
      <c r="D52" s="89">
        <v>1</v>
      </c>
      <c r="E52" s="33"/>
      <c r="F52" s="34"/>
    </row>
    <row r="53" spans="1:6" x14ac:dyDescent="0.25">
      <c r="A53" s="1">
        <v>50</v>
      </c>
      <c r="B53" s="2" t="s">
        <v>54</v>
      </c>
      <c r="C53" s="1" t="s">
        <v>17</v>
      </c>
      <c r="D53" s="89">
        <v>1</v>
      </c>
      <c r="E53" s="33"/>
      <c r="F53" s="34"/>
    </row>
    <row r="54" spans="1:6" x14ac:dyDescent="0.25">
      <c r="A54" s="1">
        <v>51</v>
      </c>
      <c r="B54" s="2" t="s">
        <v>55</v>
      </c>
      <c r="C54" s="1" t="s">
        <v>19</v>
      </c>
      <c r="D54" s="89">
        <v>1</v>
      </c>
      <c r="E54" s="33"/>
      <c r="F54" s="34"/>
    </row>
    <row r="55" spans="1:6" x14ac:dyDescent="0.25">
      <c r="A55" s="1">
        <v>52</v>
      </c>
      <c r="B55" s="2" t="s">
        <v>56</v>
      </c>
      <c r="C55" s="1" t="s">
        <v>19</v>
      </c>
      <c r="D55" s="89">
        <v>1</v>
      </c>
      <c r="E55" s="33"/>
      <c r="F55" s="34"/>
    </row>
    <row r="56" spans="1:6" x14ac:dyDescent="0.25">
      <c r="A56" s="1">
        <v>53</v>
      </c>
      <c r="B56" s="2" t="s">
        <v>57</v>
      </c>
      <c r="C56" s="1" t="s">
        <v>19</v>
      </c>
      <c r="D56" s="89">
        <v>1</v>
      </c>
      <c r="E56" s="33"/>
      <c r="F56" s="34"/>
    </row>
    <row r="57" spans="1:6" x14ac:dyDescent="0.25">
      <c r="A57" s="1">
        <v>54</v>
      </c>
      <c r="B57" s="2" t="s">
        <v>58</v>
      </c>
      <c r="C57" s="1" t="s">
        <v>59</v>
      </c>
      <c r="D57" s="89">
        <v>1</v>
      </c>
      <c r="E57" s="33"/>
      <c r="F57" s="34"/>
    </row>
    <row r="58" spans="1:6" x14ac:dyDescent="0.25">
      <c r="A58" s="1">
        <v>55</v>
      </c>
      <c r="B58" s="2" t="s">
        <v>60</v>
      </c>
      <c r="C58" s="1" t="s">
        <v>19</v>
      </c>
      <c r="D58" s="89">
        <v>1</v>
      </c>
      <c r="E58" s="33"/>
      <c r="F58" s="34"/>
    </row>
    <row r="59" spans="1:6" x14ac:dyDescent="0.25">
      <c r="A59" s="1">
        <v>56</v>
      </c>
      <c r="B59" s="2" t="s">
        <v>61</v>
      </c>
      <c r="C59" s="1" t="s">
        <v>19</v>
      </c>
      <c r="D59" s="89">
        <v>1</v>
      </c>
      <c r="E59" s="33"/>
      <c r="F59" s="34"/>
    </row>
    <row r="60" spans="1:6" x14ac:dyDescent="0.25">
      <c r="A60" s="1">
        <v>57</v>
      </c>
      <c r="B60" s="2" t="s">
        <v>62</v>
      </c>
      <c r="C60" s="1" t="s">
        <v>19</v>
      </c>
      <c r="D60" s="89">
        <v>1</v>
      </c>
      <c r="E60" s="33"/>
      <c r="F60" s="34"/>
    </row>
    <row r="61" spans="1:6" x14ac:dyDescent="0.25">
      <c r="A61" s="1">
        <v>58</v>
      </c>
      <c r="B61" s="2" t="s">
        <v>63</v>
      </c>
      <c r="C61" s="1" t="s">
        <v>19</v>
      </c>
      <c r="D61" s="89">
        <v>1</v>
      </c>
      <c r="E61" s="33"/>
      <c r="F61" s="34"/>
    </row>
    <row r="62" spans="1:6" x14ac:dyDescent="0.25">
      <c r="A62" s="1">
        <v>59</v>
      </c>
      <c r="B62" s="2" t="s">
        <v>64</v>
      </c>
      <c r="C62" s="1" t="s">
        <v>19</v>
      </c>
      <c r="D62" s="89">
        <v>1</v>
      </c>
      <c r="E62" s="33"/>
      <c r="F62" s="34"/>
    </row>
    <row r="63" spans="1:6" x14ac:dyDescent="0.25">
      <c r="A63" s="1">
        <v>60</v>
      </c>
      <c r="B63" s="2" t="s">
        <v>65</v>
      </c>
      <c r="C63" s="1" t="s">
        <v>66</v>
      </c>
      <c r="D63" s="89">
        <v>1</v>
      </c>
      <c r="E63" s="33"/>
      <c r="F63" s="34"/>
    </row>
    <row r="64" spans="1:6" x14ac:dyDescent="0.25">
      <c r="A64" s="1">
        <v>61</v>
      </c>
      <c r="B64" s="2" t="s">
        <v>67</v>
      </c>
      <c r="C64" s="1" t="s">
        <v>68</v>
      </c>
      <c r="D64" s="89">
        <v>1</v>
      </c>
      <c r="E64" s="33"/>
      <c r="F64" s="34"/>
    </row>
    <row r="65" spans="1:6" x14ac:dyDescent="0.25">
      <c r="A65" s="1">
        <v>62</v>
      </c>
      <c r="B65" s="2" t="s">
        <v>69</v>
      </c>
      <c r="C65" s="1" t="s">
        <v>15</v>
      </c>
      <c r="D65" s="89">
        <v>1</v>
      </c>
      <c r="E65" s="33"/>
      <c r="F65" s="34"/>
    </row>
    <row r="66" spans="1:6" x14ac:dyDescent="0.25">
      <c r="A66" s="1">
        <v>63</v>
      </c>
      <c r="B66" s="2" t="s">
        <v>70</v>
      </c>
      <c r="C66" s="1" t="s">
        <v>17</v>
      </c>
      <c r="D66" s="89">
        <v>1</v>
      </c>
      <c r="E66" s="33"/>
      <c r="F66" s="34"/>
    </row>
    <row r="67" spans="1:6" x14ac:dyDescent="0.25">
      <c r="A67" s="1">
        <v>64</v>
      </c>
      <c r="B67" s="2" t="s">
        <v>71</v>
      </c>
      <c r="C67" s="1" t="s">
        <v>17</v>
      </c>
      <c r="D67" s="89">
        <v>1</v>
      </c>
      <c r="E67" s="33"/>
      <c r="F67" s="34"/>
    </row>
    <row r="68" spans="1:6" x14ac:dyDescent="0.25">
      <c r="A68" s="1">
        <v>65</v>
      </c>
      <c r="B68" s="2" t="s">
        <v>72</v>
      </c>
      <c r="C68" s="1" t="s">
        <v>17</v>
      </c>
      <c r="D68" s="89">
        <v>1</v>
      </c>
      <c r="E68" s="33"/>
      <c r="F68" s="34"/>
    </row>
    <row r="69" spans="1:6" x14ac:dyDescent="0.25">
      <c r="A69" s="1">
        <v>66</v>
      </c>
      <c r="B69" s="2" t="s">
        <v>73</v>
      </c>
      <c r="C69" s="1" t="s">
        <v>17</v>
      </c>
      <c r="D69" s="89">
        <v>1</v>
      </c>
      <c r="E69" s="33"/>
      <c r="F69" s="34"/>
    </row>
    <row r="70" spans="1:6" x14ac:dyDescent="0.25">
      <c r="A70" s="1">
        <v>67</v>
      </c>
      <c r="B70" s="2" t="s">
        <v>74</v>
      </c>
      <c r="C70" s="1" t="s">
        <v>75</v>
      </c>
      <c r="D70" s="89">
        <v>1</v>
      </c>
      <c r="E70" s="33"/>
      <c r="F70" s="34"/>
    </row>
    <row r="71" spans="1:6" x14ac:dyDescent="0.25">
      <c r="A71" s="1">
        <v>68</v>
      </c>
      <c r="B71" s="2" t="s">
        <v>76</v>
      </c>
      <c r="C71" s="1" t="s">
        <v>19</v>
      </c>
      <c r="D71" s="89">
        <v>1</v>
      </c>
      <c r="E71" s="33"/>
      <c r="F71" s="34"/>
    </row>
    <row r="72" spans="1:6" x14ac:dyDescent="0.25">
      <c r="A72" s="1">
        <v>69</v>
      </c>
      <c r="B72" s="2" t="s">
        <v>77</v>
      </c>
      <c r="C72" s="1" t="s">
        <v>19</v>
      </c>
      <c r="D72" s="89">
        <v>1</v>
      </c>
      <c r="E72" s="33"/>
      <c r="F72" s="34"/>
    </row>
    <row r="73" spans="1:6" x14ac:dyDescent="0.25">
      <c r="A73" s="1">
        <v>70</v>
      </c>
      <c r="B73" s="2" t="s">
        <v>78</v>
      </c>
      <c r="C73" s="1" t="s">
        <v>19</v>
      </c>
      <c r="D73" s="89">
        <v>1</v>
      </c>
      <c r="E73" s="33"/>
      <c r="F73" s="34"/>
    </row>
    <row r="74" spans="1:6" x14ac:dyDescent="0.25">
      <c r="A74" s="1">
        <v>71</v>
      </c>
      <c r="B74" s="2" t="s">
        <v>79</v>
      </c>
      <c r="C74" s="1" t="s">
        <v>19</v>
      </c>
      <c r="D74" s="89">
        <v>1</v>
      </c>
      <c r="E74" s="33"/>
      <c r="F74" s="34"/>
    </row>
    <row r="75" spans="1:6" x14ac:dyDescent="0.25">
      <c r="A75" s="1">
        <v>72</v>
      </c>
      <c r="B75" s="2" t="s">
        <v>80</v>
      </c>
      <c r="C75" s="1" t="s">
        <v>19</v>
      </c>
      <c r="D75" s="89">
        <v>1</v>
      </c>
      <c r="E75" s="33"/>
      <c r="F75" s="34"/>
    </row>
    <row r="76" spans="1:6" x14ac:dyDescent="0.25">
      <c r="A76" s="1">
        <v>73</v>
      </c>
      <c r="B76" s="2" t="s">
        <v>81</v>
      </c>
      <c r="C76" s="1" t="s">
        <v>19</v>
      </c>
      <c r="D76" s="89">
        <v>1</v>
      </c>
      <c r="E76" s="33"/>
      <c r="F76" s="34"/>
    </row>
    <row r="77" spans="1:6" x14ac:dyDescent="0.25">
      <c r="A77" s="1">
        <v>74</v>
      </c>
      <c r="B77" s="2" t="s">
        <v>82</v>
      </c>
      <c r="C77" s="1" t="s">
        <v>68</v>
      </c>
      <c r="D77" s="89">
        <v>1</v>
      </c>
      <c r="E77" s="33"/>
      <c r="F77" s="34"/>
    </row>
    <row r="78" spans="1:6" x14ac:dyDescent="0.25">
      <c r="A78" s="1">
        <v>75</v>
      </c>
      <c r="B78" s="2" t="s">
        <v>83</v>
      </c>
      <c r="C78" s="1" t="s">
        <v>59</v>
      </c>
      <c r="D78" s="89">
        <v>1</v>
      </c>
      <c r="E78" s="33"/>
      <c r="F78" s="34"/>
    </row>
    <row r="79" spans="1:6" ht="16.5" customHeight="1" x14ac:dyDescent="0.25">
      <c r="A79" s="1">
        <v>76</v>
      </c>
      <c r="B79" s="2" t="s">
        <v>84</v>
      </c>
      <c r="C79" s="1" t="s">
        <v>19</v>
      </c>
      <c r="D79" s="89">
        <v>1</v>
      </c>
      <c r="E79" s="33"/>
      <c r="F79" s="34"/>
    </row>
    <row r="80" spans="1:6" x14ac:dyDescent="0.25">
      <c r="A80" s="61">
        <v>77</v>
      </c>
      <c r="B80" s="4" t="s">
        <v>87</v>
      </c>
      <c r="C80" s="61" t="s">
        <v>2</v>
      </c>
      <c r="D80" s="86">
        <v>170</v>
      </c>
      <c r="E80" s="70"/>
      <c r="F80" s="71"/>
    </row>
    <row r="81" spans="1:6" x14ac:dyDescent="0.25">
      <c r="A81" s="62"/>
      <c r="B81" s="5" t="s">
        <v>88</v>
      </c>
      <c r="C81" s="62"/>
      <c r="D81" s="87"/>
      <c r="E81" s="70"/>
      <c r="F81" s="72"/>
    </row>
    <row r="82" spans="1:6" ht="26.25" x14ac:dyDescent="0.25">
      <c r="A82" s="62"/>
      <c r="B82" s="5" t="s">
        <v>89</v>
      </c>
      <c r="C82" s="62"/>
      <c r="D82" s="87"/>
      <c r="E82" s="70"/>
      <c r="F82" s="72"/>
    </row>
    <row r="83" spans="1:6" x14ac:dyDescent="0.25">
      <c r="A83" s="63"/>
      <c r="B83" s="6" t="s">
        <v>90</v>
      </c>
      <c r="C83" s="63"/>
      <c r="D83" s="88"/>
      <c r="E83" s="70"/>
      <c r="F83" s="73"/>
    </row>
    <row r="84" spans="1:6" x14ac:dyDescent="0.25">
      <c r="A84" s="61">
        <v>78</v>
      </c>
      <c r="B84" s="4" t="s">
        <v>91</v>
      </c>
      <c r="C84" s="61" t="s">
        <v>2</v>
      </c>
      <c r="D84" s="86">
        <v>18</v>
      </c>
      <c r="E84" s="70"/>
      <c r="F84" s="71"/>
    </row>
    <row r="85" spans="1:6" x14ac:dyDescent="0.25">
      <c r="A85" s="62"/>
      <c r="B85" s="5" t="s">
        <v>92</v>
      </c>
      <c r="C85" s="62"/>
      <c r="D85" s="87"/>
      <c r="E85" s="70"/>
      <c r="F85" s="72"/>
    </row>
    <row r="86" spans="1:6" ht="64.5" x14ac:dyDescent="0.25">
      <c r="A86" s="63"/>
      <c r="B86" s="6" t="s">
        <v>93</v>
      </c>
      <c r="C86" s="63"/>
      <c r="D86" s="88"/>
      <c r="E86" s="70"/>
      <c r="F86" s="73"/>
    </row>
    <row r="87" spans="1:6" x14ac:dyDescent="0.25">
      <c r="A87" s="61">
        <v>79</v>
      </c>
      <c r="B87" s="4" t="s">
        <v>94</v>
      </c>
      <c r="C87" s="61" t="s">
        <v>2</v>
      </c>
      <c r="D87" s="86">
        <v>16</v>
      </c>
      <c r="E87" s="70"/>
      <c r="F87" s="71"/>
    </row>
    <row r="88" spans="1:6" x14ac:dyDescent="0.25">
      <c r="A88" s="62"/>
      <c r="B88" s="5" t="s">
        <v>95</v>
      </c>
      <c r="C88" s="62"/>
      <c r="D88" s="87"/>
      <c r="E88" s="70"/>
      <c r="F88" s="72"/>
    </row>
    <row r="89" spans="1:6" ht="64.5" x14ac:dyDescent="0.25">
      <c r="A89" s="63"/>
      <c r="B89" s="6" t="s">
        <v>96</v>
      </c>
      <c r="C89" s="63"/>
      <c r="D89" s="88"/>
      <c r="E89" s="70"/>
      <c r="F89" s="73"/>
    </row>
    <row r="90" spans="1:6" x14ac:dyDescent="0.25">
      <c r="A90" s="61">
        <v>80</v>
      </c>
      <c r="B90" s="4" t="s">
        <v>97</v>
      </c>
      <c r="C90" s="61" t="s">
        <v>2</v>
      </c>
      <c r="D90" s="86">
        <v>20</v>
      </c>
      <c r="E90" s="70"/>
      <c r="F90" s="71"/>
    </row>
    <row r="91" spans="1:6" x14ac:dyDescent="0.25">
      <c r="A91" s="62"/>
      <c r="B91" s="5" t="s">
        <v>95</v>
      </c>
      <c r="C91" s="62"/>
      <c r="D91" s="87"/>
      <c r="E91" s="70"/>
      <c r="F91" s="72"/>
    </row>
    <row r="92" spans="1:6" ht="26.25" x14ac:dyDescent="0.25">
      <c r="A92" s="62"/>
      <c r="B92" s="5" t="s">
        <v>98</v>
      </c>
      <c r="C92" s="62"/>
      <c r="D92" s="87"/>
      <c r="E92" s="70"/>
      <c r="F92" s="72"/>
    </row>
    <row r="93" spans="1:6" x14ac:dyDescent="0.25">
      <c r="A93" s="62"/>
      <c r="B93" s="5" t="s">
        <v>99</v>
      </c>
      <c r="C93" s="62"/>
      <c r="D93" s="87"/>
      <c r="E93" s="70"/>
      <c r="F93" s="72"/>
    </row>
    <row r="94" spans="1:6" x14ac:dyDescent="0.25">
      <c r="A94" s="62"/>
      <c r="B94" s="5" t="s">
        <v>100</v>
      </c>
      <c r="C94" s="62"/>
      <c r="D94" s="87"/>
      <c r="E94" s="70"/>
      <c r="F94" s="72"/>
    </row>
    <row r="95" spans="1:6" x14ac:dyDescent="0.25">
      <c r="A95" s="62"/>
      <c r="B95" s="5" t="s">
        <v>101</v>
      </c>
      <c r="C95" s="62"/>
      <c r="D95" s="87"/>
      <c r="E95" s="70"/>
      <c r="F95" s="72"/>
    </row>
    <row r="96" spans="1:6" x14ac:dyDescent="0.25">
      <c r="A96" s="62"/>
      <c r="B96" s="5" t="s">
        <v>102</v>
      </c>
      <c r="C96" s="62"/>
      <c r="D96" s="87"/>
      <c r="E96" s="70"/>
      <c r="F96" s="72"/>
    </row>
    <row r="97" spans="1:6" x14ac:dyDescent="0.25">
      <c r="A97" s="62"/>
      <c r="B97" s="5" t="s">
        <v>103</v>
      </c>
      <c r="C97" s="62"/>
      <c r="D97" s="87"/>
      <c r="E97" s="70"/>
      <c r="F97" s="72"/>
    </row>
    <row r="98" spans="1:6" x14ac:dyDescent="0.25">
      <c r="A98" s="62"/>
      <c r="B98" s="5" t="s">
        <v>104</v>
      </c>
      <c r="C98" s="62"/>
      <c r="D98" s="87"/>
      <c r="E98" s="70"/>
      <c r="F98" s="72"/>
    </row>
    <row r="99" spans="1:6" x14ac:dyDescent="0.25">
      <c r="A99" s="62"/>
      <c r="B99" s="5" t="s">
        <v>105</v>
      </c>
      <c r="C99" s="62"/>
      <c r="D99" s="87"/>
      <c r="E99" s="70"/>
      <c r="F99" s="72"/>
    </row>
    <row r="100" spans="1:6" x14ac:dyDescent="0.25">
      <c r="A100" s="63"/>
      <c r="B100" s="6" t="s">
        <v>106</v>
      </c>
      <c r="C100" s="63"/>
      <c r="D100" s="88"/>
      <c r="E100" s="70"/>
      <c r="F100" s="73"/>
    </row>
    <row r="101" spans="1:6" x14ac:dyDescent="0.25">
      <c r="A101" s="61">
        <v>81</v>
      </c>
      <c r="B101" s="4" t="s">
        <v>107</v>
      </c>
      <c r="C101" s="61" t="s">
        <v>2</v>
      </c>
      <c r="D101" s="86">
        <v>8</v>
      </c>
      <c r="E101" s="70"/>
      <c r="F101" s="71"/>
    </row>
    <row r="102" spans="1:6" x14ac:dyDescent="0.25">
      <c r="A102" s="62"/>
      <c r="B102" s="5" t="s">
        <v>88</v>
      </c>
      <c r="C102" s="62"/>
      <c r="D102" s="87"/>
      <c r="E102" s="70"/>
      <c r="F102" s="72"/>
    </row>
    <row r="103" spans="1:6" ht="77.25" x14ac:dyDescent="0.25">
      <c r="A103" s="63"/>
      <c r="B103" s="6" t="s">
        <v>108</v>
      </c>
      <c r="C103" s="63"/>
      <c r="D103" s="88"/>
      <c r="E103" s="70"/>
      <c r="F103" s="73"/>
    </row>
    <row r="104" spans="1:6" x14ac:dyDescent="0.25">
      <c r="A104" s="1">
        <v>82</v>
      </c>
      <c r="B104" s="2" t="s">
        <v>109</v>
      </c>
      <c r="C104" s="1" t="s">
        <v>19</v>
      </c>
      <c r="D104" s="31">
        <v>3</v>
      </c>
      <c r="E104" s="33"/>
      <c r="F104" s="34"/>
    </row>
    <row r="105" spans="1:6" x14ac:dyDescent="0.25">
      <c r="A105" s="1">
        <v>83</v>
      </c>
      <c r="B105" s="2" t="s">
        <v>110</v>
      </c>
      <c r="C105" s="1" t="s">
        <v>19</v>
      </c>
      <c r="D105" s="31">
        <v>3</v>
      </c>
      <c r="E105" s="33"/>
      <c r="F105" s="34"/>
    </row>
    <row r="106" spans="1:6" x14ac:dyDescent="0.25">
      <c r="A106" s="1">
        <v>84</v>
      </c>
      <c r="B106" s="2" t="s">
        <v>111</v>
      </c>
      <c r="C106" s="1" t="s">
        <v>19</v>
      </c>
      <c r="D106" s="31">
        <v>3</v>
      </c>
      <c r="E106" s="33"/>
      <c r="F106" s="34"/>
    </row>
    <row r="107" spans="1:6" x14ac:dyDescent="0.25">
      <c r="A107" s="1">
        <v>85</v>
      </c>
      <c r="B107" s="2" t="s">
        <v>112</v>
      </c>
      <c r="C107" s="1" t="s">
        <v>19</v>
      </c>
      <c r="D107" s="31">
        <v>3</v>
      </c>
      <c r="E107" s="33"/>
      <c r="F107" s="34"/>
    </row>
    <row r="108" spans="1:6" x14ac:dyDescent="0.25">
      <c r="A108" s="1">
        <v>86</v>
      </c>
      <c r="B108" s="2" t="s">
        <v>113</v>
      </c>
      <c r="C108" s="1" t="s">
        <v>19</v>
      </c>
      <c r="D108" s="31">
        <v>2</v>
      </c>
      <c r="E108" s="33"/>
      <c r="F108" s="34"/>
    </row>
    <row r="109" spans="1:6" x14ac:dyDescent="0.25">
      <c r="A109" s="1">
        <v>87</v>
      </c>
      <c r="B109" s="2" t="s">
        <v>114</v>
      </c>
      <c r="C109" s="1" t="s">
        <v>19</v>
      </c>
      <c r="D109" s="31">
        <v>1</v>
      </c>
      <c r="E109" s="33"/>
      <c r="F109" s="34"/>
    </row>
    <row r="110" spans="1:6" x14ac:dyDescent="0.25">
      <c r="A110" s="1">
        <v>88</v>
      </c>
      <c r="B110" s="2" t="s">
        <v>115</v>
      </c>
      <c r="C110" s="1" t="s">
        <v>19</v>
      </c>
      <c r="D110" s="31">
        <v>2</v>
      </c>
      <c r="E110" s="33"/>
      <c r="F110" s="34"/>
    </row>
    <row r="111" spans="1:6" x14ac:dyDescent="0.25">
      <c r="A111" s="1">
        <v>89</v>
      </c>
      <c r="B111" s="2" t="s">
        <v>116</v>
      </c>
      <c r="C111" s="1" t="s">
        <v>19</v>
      </c>
      <c r="D111" s="31">
        <v>4</v>
      </c>
      <c r="E111" s="33"/>
      <c r="F111" s="34"/>
    </row>
    <row r="112" spans="1:6" x14ac:dyDescent="0.25">
      <c r="A112" s="1">
        <v>90</v>
      </c>
      <c r="B112" s="2" t="s">
        <v>117</v>
      </c>
      <c r="C112" s="1" t="s">
        <v>19</v>
      </c>
      <c r="D112" s="31">
        <v>3</v>
      </c>
      <c r="E112" s="33"/>
      <c r="F112" s="34"/>
    </row>
    <row r="113" spans="1:6" x14ac:dyDescent="0.25">
      <c r="A113" s="1">
        <v>91</v>
      </c>
      <c r="B113" s="2" t="s">
        <v>118</v>
      </c>
      <c r="C113" s="1" t="s">
        <v>19</v>
      </c>
      <c r="D113" s="31">
        <v>2</v>
      </c>
      <c r="E113" s="33"/>
      <c r="F113" s="34"/>
    </row>
    <row r="114" spans="1:6" x14ac:dyDescent="0.25">
      <c r="A114" s="1">
        <v>92</v>
      </c>
      <c r="B114" s="2" t="s">
        <v>119</v>
      </c>
      <c r="C114" s="1" t="s">
        <v>19</v>
      </c>
      <c r="D114" s="31">
        <v>3</v>
      </c>
      <c r="E114" s="33"/>
      <c r="F114" s="34"/>
    </row>
    <row r="115" spans="1:6" x14ac:dyDescent="0.25">
      <c r="A115" s="1">
        <v>93</v>
      </c>
      <c r="B115" s="2" t="s">
        <v>120</v>
      </c>
      <c r="C115" s="1" t="s">
        <v>121</v>
      </c>
      <c r="D115" s="31">
        <v>30</v>
      </c>
      <c r="E115" s="33"/>
      <c r="F115" s="34"/>
    </row>
    <row r="116" spans="1:6" x14ac:dyDescent="0.25">
      <c r="A116" s="1">
        <v>94</v>
      </c>
      <c r="B116" s="2" t="s">
        <v>122</v>
      </c>
      <c r="C116" s="1" t="s">
        <v>19</v>
      </c>
      <c r="D116" s="31">
        <v>1</v>
      </c>
      <c r="E116" s="33"/>
      <c r="F116" s="34"/>
    </row>
    <row r="117" spans="1:6" x14ac:dyDescent="0.25">
      <c r="A117" s="1">
        <v>95</v>
      </c>
      <c r="B117" s="2" t="s">
        <v>123</v>
      </c>
      <c r="C117" s="1" t="s">
        <v>19</v>
      </c>
      <c r="D117" s="31">
        <v>1</v>
      </c>
      <c r="E117" s="33"/>
      <c r="F117" s="34"/>
    </row>
    <row r="118" spans="1:6" x14ac:dyDescent="0.25">
      <c r="A118" s="1">
        <v>96</v>
      </c>
      <c r="B118" s="2" t="s">
        <v>124</v>
      </c>
      <c r="C118" s="1" t="s">
        <v>19</v>
      </c>
      <c r="D118" s="31">
        <v>1</v>
      </c>
      <c r="E118" s="33"/>
      <c r="F118" s="34"/>
    </row>
    <row r="119" spans="1:6" x14ac:dyDescent="0.25">
      <c r="A119" s="1">
        <v>97</v>
      </c>
      <c r="B119" s="2" t="s">
        <v>125</v>
      </c>
      <c r="C119" s="1" t="s">
        <v>19</v>
      </c>
      <c r="D119" s="31">
        <v>1</v>
      </c>
      <c r="E119" s="33"/>
      <c r="F119" s="34"/>
    </row>
    <row r="120" spans="1:6" x14ac:dyDescent="0.25">
      <c r="A120" s="1">
        <v>98</v>
      </c>
      <c r="B120" s="2" t="s">
        <v>126</v>
      </c>
      <c r="C120" s="1" t="s">
        <v>19</v>
      </c>
      <c r="D120" s="31">
        <v>1</v>
      </c>
      <c r="E120" s="33"/>
      <c r="F120" s="34"/>
    </row>
    <row r="121" spans="1:6" x14ac:dyDescent="0.25">
      <c r="A121" s="1">
        <v>99</v>
      </c>
      <c r="B121" s="2" t="s">
        <v>127</v>
      </c>
      <c r="C121" s="1" t="s">
        <v>19</v>
      </c>
      <c r="D121" s="31">
        <v>2</v>
      </c>
      <c r="E121" s="33"/>
      <c r="F121" s="34"/>
    </row>
    <row r="122" spans="1:6" x14ac:dyDescent="0.25">
      <c r="A122" s="1">
        <v>100</v>
      </c>
      <c r="B122" s="2" t="s">
        <v>128</v>
      </c>
      <c r="C122" s="1" t="s">
        <v>19</v>
      </c>
      <c r="D122" s="31">
        <v>2</v>
      </c>
      <c r="E122" s="33"/>
      <c r="F122" s="34"/>
    </row>
    <row r="123" spans="1:6" x14ac:dyDescent="0.25">
      <c r="A123" s="1">
        <v>101</v>
      </c>
      <c r="B123" s="2" t="s">
        <v>129</v>
      </c>
      <c r="C123" s="1" t="s">
        <v>19</v>
      </c>
      <c r="D123" s="31">
        <v>4</v>
      </c>
      <c r="E123" s="33"/>
      <c r="F123" s="34"/>
    </row>
    <row r="124" spans="1:6" ht="26.25" x14ac:dyDescent="0.25">
      <c r="A124" s="1">
        <v>102</v>
      </c>
      <c r="B124" s="2" t="s">
        <v>130</v>
      </c>
      <c r="C124" s="1" t="s">
        <v>2</v>
      </c>
      <c r="D124" s="89">
        <v>31</v>
      </c>
      <c r="E124" s="33"/>
      <c r="F124" s="34"/>
    </row>
    <row r="125" spans="1:6" x14ac:dyDescent="0.25">
      <c r="A125" s="1">
        <v>103</v>
      </c>
      <c r="B125" s="2" t="s">
        <v>131</v>
      </c>
      <c r="C125" s="1" t="s">
        <v>19</v>
      </c>
      <c r="D125" s="89">
        <v>1</v>
      </c>
      <c r="E125" s="33"/>
      <c r="F125" s="34"/>
    </row>
    <row r="126" spans="1:6" x14ac:dyDescent="0.25">
      <c r="A126" s="1">
        <v>104</v>
      </c>
      <c r="B126" s="2" t="s">
        <v>132</v>
      </c>
      <c r="C126" s="1" t="s">
        <v>17</v>
      </c>
      <c r="D126" s="89">
        <v>1</v>
      </c>
      <c r="E126" s="33"/>
      <c r="F126" s="34"/>
    </row>
    <row r="127" spans="1:6" x14ac:dyDescent="0.25">
      <c r="A127" s="1">
        <v>105</v>
      </c>
      <c r="B127" s="2" t="s">
        <v>133</v>
      </c>
      <c r="C127" s="1" t="s">
        <v>17</v>
      </c>
      <c r="D127" s="89">
        <v>1</v>
      </c>
      <c r="E127" s="33"/>
      <c r="F127" s="34"/>
    </row>
    <row r="128" spans="1:6" x14ac:dyDescent="0.25">
      <c r="A128" s="1">
        <v>106</v>
      </c>
      <c r="B128" s="2" t="s">
        <v>134</v>
      </c>
      <c r="C128" s="1" t="s">
        <v>19</v>
      </c>
      <c r="D128" s="89">
        <v>1</v>
      </c>
      <c r="E128" s="33"/>
      <c r="F128" s="34"/>
    </row>
    <row r="129" spans="1:6" x14ac:dyDescent="0.25">
      <c r="A129" s="1">
        <v>107</v>
      </c>
      <c r="B129" s="2" t="s">
        <v>135</v>
      </c>
      <c r="C129" s="1" t="s">
        <v>17</v>
      </c>
      <c r="D129" s="89">
        <v>1</v>
      </c>
      <c r="E129" s="33"/>
      <c r="F129" s="34"/>
    </row>
    <row r="130" spans="1:6" x14ac:dyDescent="0.25">
      <c r="A130" s="1">
        <v>108</v>
      </c>
      <c r="B130" s="2" t="s">
        <v>136</v>
      </c>
      <c r="C130" s="1" t="s">
        <v>17</v>
      </c>
      <c r="D130" s="89">
        <v>1</v>
      </c>
      <c r="E130" s="33"/>
      <c r="F130" s="34"/>
    </row>
    <row r="131" spans="1:6" x14ac:dyDescent="0.25">
      <c r="A131" s="1">
        <v>109</v>
      </c>
      <c r="B131" s="2" t="s">
        <v>137</v>
      </c>
      <c r="C131" s="1" t="s">
        <v>17</v>
      </c>
      <c r="D131" s="89">
        <v>1</v>
      </c>
      <c r="E131" s="33"/>
      <c r="F131" s="34"/>
    </row>
    <row r="132" spans="1:6" x14ac:dyDescent="0.25">
      <c r="A132" s="1">
        <v>110</v>
      </c>
      <c r="B132" s="2" t="s">
        <v>138</v>
      </c>
      <c r="C132" s="1" t="s">
        <v>15</v>
      </c>
      <c r="D132" s="89">
        <v>1</v>
      </c>
      <c r="E132" s="33"/>
      <c r="F132" s="34"/>
    </row>
    <row r="133" spans="1:6" x14ac:dyDescent="0.25">
      <c r="A133" s="1">
        <v>111</v>
      </c>
      <c r="B133" s="2" t="s">
        <v>139</v>
      </c>
      <c r="C133" s="1" t="s">
        <v>19</v>
      </c>
      <c r="D133" s="89">
        <v>1</v>
      </c>
      <c r="E133" s="33"/>
      <c r="F133" s="34"/>
    </row>
    <row r="134" spans="1:6" x14ac:dyDescent="0.25">
      <c r="A134" s="1">
        <v>112</v>
      </c>
      <c r="B134" s="2" t="s">
        <v>140</v>
      </c>
      <c r="C134" s="1" t="s">
        <v>19</v>
      </c>
      <c r="D134" s="89">
        <v>1</v>
      </c>
      <c r="E134" s="33"/>
      <c r="F134" s="34"/>
    </row>
    <row r="135" spans="1:6" x14ac:dyDescent="0.25">
      <c r="A135" s="1">
        <v>113</v>
      </c>
      <c r="B135" s="2" t="s">
        <v>141</v>
      </c>
      <c r="C135" s="1" t="s">
        <v>19</v>
      </c>
      <c r="D135" s="89">
        <v>1</v>
      </c>
      <c r="E135" s="33"/>
      <c r="F135" s="34"/>
    </row>
    <row r="136" spans="1:6" x14ac:dyDescent="0.25">
      <c r="A136" s="1">
        <v>114</v>
      </c>
      <c r="B136" s="2" t="s">
        <v>142</v>
      </c>
      <c r="C136" s="1" t="s">
        <v>19</v>
      </c>
      <c r="D136" s="89">
        <v>1</v>
      </c>
      <c r="E136" s="33"/>
      <c r="F136" s="34"/>
    </row>
    <row r="137" spans="1:6" x14ac:dyDescent="0.25">
      <c r="A137" s="1">
        <v>115</v>
      </c>
      <c r="B137" s="2" t="s">
        <v>143</v>
      </c>
      <c r="C137" s="1" t="s">
        <v>19</v>
      </c>
      <c r="D137" s="89">
        <v>1</v>
      </c>
      <c r="E137" s="33"/>
      <c r="F137" s="34"/>
    </row>
    <row r="138" spans="1:6" x14ac:dyDescent="0.25">
      <c r="A138" s="1">
        <v>116</v>
      </c>
      <c r="B138" s="2" t="s">
        <v>144</v>
      </c>
      <c r="C138" s="1" t="s">
        <v>19</v>
      </c>
      <c r="D138" s="89">
        <v>1</v>
      </c>
      <c r="E138" s="33"/>
      <c r="F138" s="34"/>
    </row>
    <row r="139" spans="1:6" x14ac:dyDescent="0.25">
      <c r="A139" s="1">
        <v>117</v>
      </c>
      <c r="B139" s="2" t="s">
        <v>145</v>
      </c>
      <c r="C139" s="1" t="s">
        <v>17</v>
      </c>
      <c r="D139" s="89">
        <v>1</v>
      </c>
      <c r="E139" s="33"/>
      <c r="F139" s="34"/>
    </row>
    <row r="140" spans="1:6" x14ac:dyDescent="0.25">
      <c r="A140" s="1">
        <v>118</v>
      </c>
      <c r="B140" s="2" t="s">
        <v>146</v>
      </c>
      <c r="C140" s="1" t="s">
        <v>17</v>
      </c>
      <c r="D140" s="89">
        <v>1</v>
      </c>
      <c r="E140" s="33"/>
      <c r="F140" s="34"/>
    </row>
    <row r="141" spans="1:6" x14ac:dyDescent="0.25">
      <c r="A141" s="1">
        <v>119</v>
      </c>
      <c r="B141" s="2" t="s">
        <v>147</v>
      </c>
      <c r="C141" s="1" t="s">
        <v>19</v>
      </c>
      <c r="D141" s="89">
        <v>1</v>
      </c>
      <c r="E141" s="33"/>
      <c r="F141" s="34"/>
    </row>
    <row r="142" spans="1:6" ht="26.25" x14ac:dyDescent="0.25">
      <c r="A142" s="1">
        <v>120</v>
      </c>
      <c r="B142" s="2" t="s">
        <v>148</v>
      </c>
      <c r="C142" s="1" t="s">
        <v>19</v>
      </c>
      <c r="D142" s="89">
        <v>1</v>
      </c>
      <c r="E142" s="33"/>
      <c r="F142" s="34"/>
    </row>
    <row r="143" spans="1:6" x14ac:dyDescent="0.25">
      <c r="A143" s="1">
        <v>121</v>
      </c>
      <c r="B143" s="2" t="s">
        <v>149</v>
      </c>
      <c r="C143" s="1" t="s">
        <v>19</v>
      </c>
      <c r="D143" s="89">
        <v>1</v>
      </c>
      <c r="E143" s="33"/>
      <c r="F143" s="34"/>
    </row>
    <row r="144" spans="1:6" x14ac:dyDescent="0.25">
      <c r="A144" s="1">
        <v>122</v>
      </c>
      <c r="B144" s="2" t="s">
        <v>150</v>
      </c>
      <c r="C144" s="1" t="s">
        <v>19</v>
      </c>
      <c r="D144" s="89">
        <v>1</v>
      </c>
      <c r="E144" s="33"/>
      <c r="F144" s="34"/>
    </row>
    <row r="145" spans="1:6" x14ac:dyDescent="0.25">
      <c r="A145" s="1">
        <v>123</v>
      </c>
      <c r="B145" s="2" t="s">
        <v>151</v>
      </c>
      <c r="C145" s="1" t="s">
        <v>15</v>
      </c>
      <c r="D145" s="89">
        <v>1</v>
      </c>
      <c r="E145" s="33"/>
      <c r="F145" s="34"/>
    </row>
    <row r="146" spans="1:6" x14ac:dyDescent="0.25">
      <c r="A146" s="1">
        <v>124</v>
      </c>
      <c r="B146" s="2" t="s">
        <v>152</v>
      </c>
      <c r="C146" s="1" t="s">
        <v>19</v>
      </c>
      <c r="D146" s="89">
        <v>1</v>
      </c>
      <c r="E146" s="33"/>
      <c r="F146" s="34"/>
    </row>
    <row r="147" spans="1:6" x14ac:dyDescent="0.25">
      <c r="A147" s="1">
        <v>125</v>
      </c>
      <c r="B147" s="2" t="s">
        <v>153</v>
      </c>
      <c r="C147" s="1" t="s">
        <v>17</v>
      </c>
      <c r="D147" s="89">
        <v>1</v>
      </c>
      <c r="E147" s="33"/>
      <c r="F147" s="34"/>
    </row>
    <row r="148" spans="1:6" x14ac:dyDescent="0.25">
      <c r="A148" s="1">
        <v>126</v>
      </c>
      <c r="B148" s="2" t="s">
        <v>154</v>
      </c>
      <c r="C148" s="1" t="s">
        <v>17</v>
      </c>
      <c r="D148" s="89">
        <v>1</v>
      </c>
      <c r="E148" s="33"/>
      <c r="F148" s="34"/>
    </row>
    <row r="149" spans="1:6" x14ac:dyDescent="0.25">
      <c r="A149" s="1">
        <v>127</v>
      </c>
      <c r="B149" s="2" t="s">
        <v>155</v>
      </c>
      <c r="C149" s="1" t="s">
        <v>19</v>
      </c>
      <c r="D149" s="89">
        <v>1</v>
      </c>
      <c r="E149" s="33"/>
      <c r="F149" s="34"/>
    </row>
    <row r="150" spans="1:6" ht="26.25" x14ac:dyDescent="0.25">
      <c r="A150" s="1">
        <v>128</v>
      </c>
      <c r="B150" s="2" t="s">
        <v>156</v>
      </c>
      <c r="C150" s="1" t="s">
        <v>2</v>
      </c>
      <c r="D150" s="89">
        <v>10</v>
      </c>
      <c r="E150" s="33"/>
      <c r="F150" s="34"/>
    </row>
    <row r="151" spans="1:6" x14ac:dyDescent="0.25">
      <c r="A151" s="1">
        <v>129</v>
      </c>
      <c r="B151" s="2" t="s">
        <v>157</v>
      </c>
      <c r="C151" s="1" t="s">
        <v>15</v>
      </c>
      <c r="D151" s="89">
        <v>1</v>
      </c>
      <c r="E151" s="33"/>
      <c r="F151" s="34"/>
    </row>
    <row r="152" spans="1:6" x14ac:dyDescent="0.25">
      <c r="A152" s="1">
        <v>130</v>
      </c>
      <c r="B152" s="2" t="s">
        <v>158</v>
      </c>
      <c r="C152" s="1" t="s">
        <v>68</v>
      </c>
      <c r="D152" s="89">
        <v>1</v>
      </c>
      <c r="E152" s="33"/>
      <c r="F152" s="34"/>
    </row>
    <row r="153" spans="1:6" x14ac:dyDescent="0.25">
      <c r="A153" s="1">
        <v>131</v>
      </c>
      <c r="B153" s="2" t="s">
        <v>159</v>
      </c>
      <c r="C153" s="1" t="s">
        <v>19</v>
      </c>
      <c r="D153" s="89">
        <v>1</v>
      </c>
      <c r="E153" s="33"/>
      <c r="F153" s="34"/>
    </row>
    <row r="154" spans="1:6" x14ac:dyDescent="0.25">
      <c r="A154" s="1">
        <v>132</v>
      </c>
      <c r="B154" s="2" t="s">
        <v>160</v>
      </c>
      <c r="C154" s="1" t="s">
        <v>68</v>
      </c>
      <c r="D154" s="89">
        <v>1</v>
      </c>
      <c r="E154" s="33"/>
      <c r="F154" s="34"/>
    </row>
    <row r="155" spans="1:6" x14ac:dyDescent="0.25">
      <c r="A155" s="1">
        <v>133</v>
      </c>
      <c r="B155" s="2" t="s">
        <v>161</v>
      </c>
      <c r="C155" s="1" t="s">
        <v>68</v>
      </c>
      <c r="D155" s="89">
        <v>1</v>
      </c>
      <c r="E155" s="33"/>
      <c r="F155" s="34"/>
    </row>
    <row r="156" spans="1:6" x14ac:dyDescent="0.25">
      <c r="A156" s="1">
        <v>134</v>
      </c>
      <c r="B156" s="2" t="s">
        <v>162</v>
      </c>
      <c r="C156" s="1" t="s">
        <v>19</v>
      </c>
      <c r="D156" s="89">
        <v>1</v>
      </c>
      <c r="E156" s="33"/>
      <c r="F156" s="34"/>
    </row>
    <row r="157" spans="1:6" x14ac:dyDescent="0.25">
      <c r="A157" s="1">
        <v>135</v>
      </c>
      <c r="B157" s="2" t="s">
        <v>163</v>
      </c>
      <c r="C157" s="1" t="s">
        <v>66</v>
      </c>
      <c r="D157" s="89">
        <v>1</v>
      </c>
      <c r="E157" s="33"/>
      <c r="F157" s="34"/>
    </row>
    <row r="158" spans="1:6" x14ac:dyDescent="0.25">
      <c r="A158" s="1">
        <v>136</v>
      </c>
      <c r="B158" s="2" t="s">
        <v>164</v>
      </c>
      <c r="C158" s="1" t="s">
        <v>59</v>
      </c>
      <c r="D158" s="89">
        <v>1</v>
      </c>
      <c r="E158" s="33"/>
      <c r="F158" s="34"/>
    </row>
    <row r="159" spans="1:6" x14ac:dyDescent="0.25">
      <c r="A159" s="1">
        <v>137</v>
      </c>
      <c r="B159" s="2" t="s">
        <v>165</v>
      </c>
      <c r="C159" s="1" t="s">
        <v>59</v>
      </c>
      <c r="D159" s="89">
        <v>1</v>
      </c>
      <c r="E159" s="33"/>
      <c r="F159" s="34"/>
    </row>
    <row r="160" spans="1:6" x14ac:dyDescent="0.25">
      <c r="A160" s="1">
        <v>138</v>
      </c>
      <c r="B160" s="2" t="s">
        <v>166</v>
      </c>
      <c r="C160" s="1" t="s">
        <v>59</v>
      </c>
      <c r="D160" s="89">
        <v>1</v>
      </c>
      <c r="E160" s="33"/>
      <c r="F160" s="34"/>
    </row>
    <row r="161" spans="1:6" x14ac:dyDescent="0.25">
      <c r="A161" s="7">
        <v>139</v>
      </c>
      <c r="B161" s="4" t="s">
        <v>167</v>
      </c>
      <c r="C161" s="7" t="s">
        <v>168</v>
      </c>
      <c r="D161" s="30">
        <v>440</v>
      </c>
      <c r="E161" s="33"/>
      <c r="F161" s="34"/>
    </row>
    <row r="162" spans="1:6" x14ac:dyDescent="0.25">
      <c r="A162" s="74">
        <v>140</v>
      </c>
      <c r="B162" s="75" t="s">
        <v>202</v>
      </c>
      <c r="C162" s="76"/>
      <c r="D162" s="90">
        <v>1</v>
      </c>
      <c r="E162" s="77"/>
      <c r="F162" s="78"/>
    </row>
    <row r="163" spans="1:6" x14ac:dyDescent="0.25">
      <c r="A163" s="74">
        <v>141</v>
      </c>
      <c r="B163" s="75" t="s">
        <v>203</v>
      </c>
      <c r="C163" s="76"/>
      <c r="D163" s="90">
        <v>1</v>
      </c>
      <c r="E163" s="77"/>
      <c r="F163" s="78"/>
    </row>
    <row r="164" spans="1:6" x14ac:dyDescent="0.25">
      <c r="A164" s="74">
        <v>142</v>
      </c>
      <c r="B164" s="75" t="s">
        <v>204</v>
      </c>
      <c r="C164" s="76"/>
      <c r="D164" s="90">
        <v>50</v>
      </c>
      <c r="E164" s="77"/>
      <c r="F164" s="78"/>
    </row>
    <row r="165" spans="1:6" x14ac:dyDescent="0.25">
      <c r="A165" s="74">
        <v>143</v>
      </c>
      <c r="B165" s="75" t="s">
        <v>205</v>
      </c>
      <c r="C165" s="76"/>
      <c r="D165" s="90">
        <v>50</v>
      </c>
      <c r="E165" s="77"/>
      <c r="F165" s="78"/>
    </row>
    <row r="166" spans="1:6" x14ac:dyDescent="0.25">
      <c r="A166" s="79">
        <v>144</v>
      </c>
      <c r="B166" s="80" t="s">
        <v>206</v>
      </c>
      <c r="C166" s="81"/>
      <c r="D166" s="91">
        <v>4</v>
      </c>
      <c r="E166" s="77"/>
      <c r="F166" s="78"/>
    </row>
    <row r="167" spans="1:6" ht="47.25" customHeight="1" x14ac:dyDescent="0.25">
      <c r="A167" s="82">
        <v>145</v>
      </c>
      <c r="B167" s="83" t="s">
        <v>179</v>
      </c>
      <c r="C167" s="97" t="s">
        <v>2</v>
      </c>
      <c r="D167" s="90">
        <v>1</v>
      </c>
      <c r="E167" s="77"/>
      <c r="F167" s="78"/>
    </row>
    <row r="168" spans="1:6" ht="30" x14ac:dyDescent="0.25">
      <c r="A168" s="82">
        <v>146</v>
      </c>
      <c r="B168" s="84" t="s">
        <v>181</v>
      </c>
      <c r="C168" s="74" t="s">
        <v>19</v>
      </c>
      <c r="D168" s="90">
        <v>2</v>
      </c>
      <c r="E168" s="77"/>
      <c r="F168" s="78"/>
    </row>
    <row r="169" spans="1:6" ht="30" x14ac:dyDescent="0.25">
      <c r="A169" s="82">
        <v>1147</v>
      </c>
      <c r="B169" s="84" t="s">
        <v>182</v>
      </c>
      <c r="C169" s="74" t="s">
        <v>19</v>
      </c>
      <c r="D169" s="90">
        <v>2</v>
      </c>
      <c r="E169" s="77"/>
      <c r="F169" s="78"/>
    </row>
    <row r="170" spans="1:6" x14ac:dyDescent="0.25">
      <c r="A170" s="82">
        <v>148</v>
      </c>
      <c r="B170" s="84" t="s">
        <v>183</v>
      </c>
      <c r="C170" s="74" t="s">
        <v>19</v>
      </c>
      <c r="D170" s="90">
        <v>2</v>
      </c>
      <c r="E170" s="77"/>
      <c r="F170" s="78"/>
    </row>
    <row r="171" spans="1:6" x14ac:dyDescent="0.25">
      <c r="A171" s="82">
        <v>149</v>
      </c>
      <c r="B171" s="84" t="s">
        <v>184</v>
      </c>
      <c r="C171" s="74" t="s">
        <v>19</v>
      </c>
      <c r="D171" s="90">
        <v>2</v>
      </c>
      <c r="E171" s="77"/>
      <c r="F171" s="78"/>
    </row>
    <row r="172" spans="1:6" x14ac:dyDescent="0.25">
      <c r="A172" s="82">
        <v>150</v>
      </c>
      <c r="B172" s="84" t="s">
        <v>185</v>
      </c>
      <c r="C172" s="74" t="s">
        <v>19</v>
      </c>
      <c r="D172" s="90">
        <v>2</v>
      </c>
      <c r="E172" s="77"/>
      <c r="F172" s="78"/>
    </row>
    <row r="173" spans="1:6" x14ac:dyDescent="0.25">
      <c r="A173" s="82">
        <v>151</v>
      </c>
      <c r="B173" s="84" t="s">
        <v>186</v>
      </c>
      <c r="C173" s="74" t="s">
        <v>19</v>
      </c>
      <c r="D173" s="90">
        <v>2</v>
      </c>
      <c r="E173" s="77"/>
      <c r="F173" s="78"/>
    </row>
    <row r="174" spans="1:6" x14ac:dyDescent="0.25">
      <c r="A174" s="82">
        <v>152</v>
      </c>
      <c r="B174" s="84" t="s">
        <v>187</v>
      </c>
      <c r="C174" s="74" t="s">
        <v>19</v>
      </c>
      <c r="D174" s="90">
        <v>2</v>
      </c>
      <c r="E174" s="77"/>
      <c r="F174" s="78"/>
    </row>
    <row r="175" spans="1:6" x14ac:dyDescent="0.25">
      <c r="A175" s="82">
        <v>153</v>
      </c>
      <c r="B175" s="84" t="s">
        <v>188</v>
      </c>
      <c r="C175" s="74" t="s">
        <v>19</v>
      </c>
      <c r="D175" s="90">
        <v>2</v>
      </c>
      <c r="E175" s="77"/>
      <c r="F175" s="78"/>
    </row>
    <row r="176" spans="1:6" x14ac:dyDescent="0.25">
      <c r="A176" s="82">
        <v>154</v>
      </c>
      <c r="B176" s="84" t="s">
        <v>189</v>
      </c>
      <c r="C176" s="74" t="s">
        <v>19</v>
      </c>
      <c r="D176" s="90">
        <v>2</v>
      </c>
      <c r="E176" s="77"/>
      <c r="F176" s="78"/>
    </row>
    <row r="177" spans="1:6" x14ac:dyDescent="0.25">
      <c r="A177" s="82">
        <v>155</v>
      </c>
      <c r="B177" s="84" t="s">
        <v>190</v>
      </c>
      <c r="C177" s="74" t="s">
        <v>19</v>
      </c>
      <c r="D177" s="90">
        <v>2</v>
      </c>
      <c r="E177" s="77"/>
      <c r="F177" s="78"/>
    </row>
    <row r="178" spans="1:6" x14ac:dyDescent="0.25">
      <c r="A178" s="82">
        <v>156</v>
      </c>
      <c r="B178" s="84" t="s">
        <v>191</v>
      </c>
      <c r="C178" s="74" t="s">
        <v>19</v>
      </c>
      <c r="D178" s="90">
        <v>2</v>
      </c>
      <c r="E178" s="77"/>
      <c r="F178" s="78"/>
    </row>
    <row r="179" spans="1:6" x14ac:dyDescent="0.25">
      <c r="A179" s="82">
        <v>157</v>
      </c>
      <c r="B179" s="84" t="s">
        <v>192</v>
      </c>
      <c r="C179" s="74" t="s">
        <v>19</v>
      </c>
      <c r="D179" s="90">
        <v>2</v>
      </c>
      <c r="E179" s="77"/>
      <c r="F179" s="78"/>
    </row>
    <row r="180" spans="1:6" x14ac:dyDescent="0.25">
      <c r="A180" s="82">
        <v>158</v>
      </c>
      <c r="B180" s="84" t="s">
        <v>193</v>
      </c>
      <c r="C180" s="79" t="s">
        <v>19</v>
      </c>
      <c r="D180" s="90">
        <v>2</v>
      </c>
      <c r="E180" s="77"/>
      <c r="F180" s="78"/>
    </row>
    <row r="181" spans="1:6" ht="39" x14ac:dyDescent="0.25">
      <c r="A181" s="82">
        <v>159</v>
      </c>
      <c r="B181" s="85" t="s">
        <v>194</v>
      </c>
      <c r="C181" s="74" t="s">
        <v>2</v>
      </c>
      <c r="D181" s="90">
        <v>4</v>
      </c>
      <c r="E181" s="77"/>
      <c r="F181" s="78"/>
    </row>
    <row r="182" spans="1:6" x14ac:dyDescent="0.25">
      <c r="A182" s="94" t="s">
        <v>201</v>
      </c>
      <c r="B182" s="95"/>
      <c r="C182" s="95"/>
      <c r="D182" s="95"/>
      <c r="E182" s="96"/>
      <c r="F182" s="93"/>
    </row>
  </sheetData>
  <mergeCells count="27">
    <mergeCell ref="F87:F89"/>
    <mergeCell ref="F90:F100"/>
    <mergeCell ref="F101:F103"/>
    <mergeCell ref="A182:E182"/>
    <mergeCell ref="A1:F1"/>
    <mergeCell ref="E80:E83"/>
    <mergeCell ref="A84:A86"/>
    <mergeCell ref="C84:C86"/>
    <mergeCell ref="D84:D86"/>
    <mergeCell ref="A80:A83"/>
    <mergeCell ref="C80:C83"/>
    <mergeCell ref="D80:D83"/>
    <mergeCell ref="E84:E86"/>
    <mergeCell ref="F80:F83"/>
    <mergeCell ref="F84:F86"/>
    <mergeCell ref="A87:A89"/>
    <mergeCell ref="C87:C89"/>
    <mergeCell ref="D87:D89"/>
    <mergeCell ref="E87:E89"/>
    <mergeCell ref="E90:E100"/>
    <mergeCell ref="A101:A103"/>
    <mergeCell ref="C101:C103"/>
    <mergeCell ref="D101:D103"/>
    <mergeCell ref="E101:E103"/>
    <mergeCell ref="A90:A100"/>
    <mergeCell ref="C90:C100"/>
    <mergeCell ref="D90:D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 potrebe korisnici</vt:lpstr>
      <vt:lpstr>TROŠKOVNIK - objedinjeno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Broj</dc:title>
  <dc:creator>Vladimir Markulin</dc:creator>
  <cp:lastModifiedBy>Emina Laslo</cp:lastModifiedBy>
  <dcterms:created xsi:type="dcterms:W3CDTF">2024-09-03T08:20:03Z</dcterms:created>
  <dcterms:modified xsi:type="dcterms:W3CDTF">2025-02-21T14:18:41Z</dcterms:modified>
</cp:coreProperties>
</file>